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D:\0. Desktop\Statistika-cikli klasor-2022\"/>
    </mc:Choice>
  </mc:AlternateContent>
  <xr:revisionPtr revIDLastSave="0" documentId="13_ncr:1_{9B2E7C01-8A27-418F-8207-97ACBB3A70AB}" xr6:coauthVersionLast="47" xr6:coauthVersionMax="47" xr10:uidLastSave="{00000000-0000-0000-0000-000000000000}"/>
  <bookViews>
    <workbookView xWindow="-120" yWindow="-120" windowWidth="20730" windowHeight="11160" tabRatio="903" activeTab="9" xr2:uid="{00000000-000D-0000-FFFF-FFFF00000000}"/>
  </bookViews>
  <sheets>
    <sheet name="Emrat" sheetId="20" r:id="rId1"/>
    <sheet name="Ditari" sheetId="19" r:id="rId2"/>
    <sheet name="Perioda 1" sheetId="1" r:id="rId3"/>
    <sheet name="Statistika 1" sheetId="2" r:id="rId4"/>
    <sheet name="Perioda 2" sheetId="3" r:id="rId5"/>
    <sheet name="Statistika 2" sheetId="5" r:id="rId6"/>
    <sheet name="Nota Përfundimtare" sheetId="8" r:id="rId7"/>
    <sheet name="Statistika Përfundimtare" sheetId="10" r:id="rId8"/>
    <sheet name="Raporti" sheetId="11" r:id="rId9"/>
    <sheet name="Raporti administrativ" sheetId="12" r:id="rId10"/>
    <sheet name="Pasqyra I" sheetId="23" r:id="rId11"/>
    <sheet name="Pasqyra II" sheetId="26" r:id="rId12"/>
    <sheet name="Pasqyra III" sheetId="27" r:id="rId13"/>
    <sheet name="Planifikimi i orëve" sheetId="25" r:id="rId14"/>
    <sheet name="Mungesat" sheetId="28" r:id="rId15"/>
    <sheet name="Shpjegime" sheetId="14" r:id="rId16"/>
  </sheets>
  <externalReferences>
    <externalReference r:id="rId17"/>
  </externalReferences>
  <definedNames>
    <definedName name="OLE_LINK1" localSheetId="15">Shpjegime!$A$1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2" l="1"/>
  <c r="F7" i="19"/>
  <c r="F7" i="1" l="1"/>
  <c r="G7" i="19"/>
  <c r="X7" i="19"/>
  <c r="B5" i="19"/>
  <c r="B7" i="1" s="1"/>
  <c r="B8" i="19"/>
  <c r="X7" i="3"/>
  <c r="Y7" i="3"/>
  <c r="F7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AA7" i="8" s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Z8" i="8" s="1"/>
  <c r="Y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AA9" i="8" s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Z10" i="8" s="1"/>
  <c r="Y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AA11" i="8" s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Z12" i="8" s="1"/>
  <c r="Y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AA13" i="8" s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Z14" i="8" s="1"/>
  <c r="Y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AA15" i="8" s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Z16" i="8" s="1"/>
  <c r="Y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AA17" i="8" s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Z18" i="8" s="1"/>
  <c r="Y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AA19" i="8" s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Z20" i="8" s="1"/>
  <c r="Y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AA21" i="8" s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Z22" i="8" s="1"/>
  <c r="Y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AA23" i="8" s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Z24" i="8" s="1"/>
  <c r="Y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AA25" i="8" s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Z26" i="8" s="1"/>
  <c r="Y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AA27" i="8" s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Z28" i="8" s="1"/>
  <c r="Y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AA29" i="8" s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Z30" i="8" s="1"/>
  <c r="Y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AA31" i="8" s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Z32" i="8" s="1"/>
  <c r="Y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AA33" i="8" s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Z34" i="8" s="1"/>
  <c r="Y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AA35" i="8" s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Z36" i="8" s="1"/>
  <c r="Y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AA37" i="8" s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Z38" i="8" s="1"/>
  <c r="Y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AA39" i="8" s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Z40" i="8" s="1"/>
  <c r="Y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AA41" i="8" s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Z42" i="8" s="1"/>
  <c r="Y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AA43" i="8" s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Z44" i="8" s="1"/>
  <c r="Y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AA45" i="8" s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6" i="8" l="1"/>
  <c r="Z45" i="8"/>
  <c r="AA44" i="8"/>
  <c r="Z43" i="8"/>
  <c r="AA42" i="8"/>
  <c r="Z41" i="8"/>
  <c r="AA40" i="8"/>
  <c r="Z39" i="8"/>
  <c r="AA38" i="8"/>
  <c r="Z37" i="8"/>
  <c r="AA36" i="8"/>
  <c r="Z35" i="8"/>
  <c r="AA34" i="8"/>
  <c r="Z33" i="8"/>
  <c r="AA32" i="8"/>
  <c r="Z31" i="8"/>
  <c r="AA30" i="8"/>
  <c r="Z29" i="8"/>
  <c r="AA28" i="8"/>
  <c r="Z27" i="8"/>
  <c r="AA26" i="8"/>
  <c r="Z25" i="8"/>
  <c r="AA24" i="8"/>
  <c r="Z23" i="8"/>
  <c r="AA22" i="8"/>
  <c r="Z21" i="8"/>
  <c r="AA20" i="8"/>
  <c r="Z19" i="8"/>
  <c r="AA18" i="8"/>
  <c r="Z17" i="8"/>
  <c r="AA16" i="8"/>
  <c r="Z15" i="8"/>
  <c r="AA14" i="8"/>
  <c r="Z13" i="8"/>
  <c r="AA12" i="8"/>
  <c r="Z11" i="8"/>
  <c r="AA10" i="8"/>
  <c r="Z9" i="8"/>
  <c r="AA8" i="8"/>
  <c r="Z7" i="8"/>
  <c r="AA6" i="8"/>
  <c r="AC34" i="12"/>
  <c r="AC33" i="12"/>
  <c r="AA34" i="12"/>
  <c r="AA33" i="12"/>
  <c r="AA32" i="12"/>
  <c r="AC32" i="12" l="1"/>
  <c r="U4" i="1"/>
  <c r="T4" i="1"/>
  <c r="U4" i="8"/>
  <c r="T4" i="8"/>
  <c r="U4" i="3"/>
  <c r="T4" i="3"/>
  <c r="D2" i="27" l="1"/>
  <c r="D2" i="26"/>
  <c r="D2" i="23"/>
  <c r="V2" i="12"/>
  <c r="A4" i="12"/>
  <c r="D4" i="12"/>
  <c r="B1" i="8"/>
  <c r="C1" i="8"/>
  <c r="C1" i="3"/>
  <c r="B1" i="3"/>
  <c r="C1" i="1"/>
  <c r="C1" i="19"/>
  <c r="B1" i="1"/>
  <c r="B1" i="19"/>
  <c r="B43" i="28" l="1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D44" i="28"/>
  <c r="V44" i="28"/>
  <c r="W44" i="28"/>
  <c r="X44" i="28"/>
  <c r="Y44" i="28"/>
  <c r="S44" i="28"/>
  <c r="T44" i="28"/>
  <c r="U44" i="28"/>
  <c r="R44" i="28"/>
  <c r="Q44" i="28"/>
  <c r="P44" i="28"/>
  <c r="O44" i="28"/>
  <c r="N44" i="28"/>
  <c r="K44" i="28"/>
  <c r="J44" i="28"/>
  <c r="I44" i="28"/>
  <c r="H44" i="28"/>
  <c r="G44" i="28"/>
  <c r="F44" i="28"/>
  <c r="E44" i="28"/>
  <c r="AA43" i="28"/>
  <c r="Z43" i="28"/>
  <c r="M43" i="28"/>
  <c r="AC43" i="28" s="1"/>
  <c r="L43" i="28"/>
  <c r="AB43" i="28" s="1"/>
  <c r="AA42" i="28"/>
  <c r="Z42" i="28"/>
  <c r="M42" i="28"/>
  <c r="AC42" i="28" s="1"/>
  <c r="L42" i="28"/>
  <c r="AB42" i="28" s="1"/>
  <c r="AA41" i="28"/>
  <c r="Z41" i="28"/>
  <c r="M41" i="28"/>
  <c r="AC41" i="28" s="1"/>
  <c r="L41" i="28"/>
  <c r="AB41" i="28" s="1"/>
  <c r="AA40" i="28"/>
  <c r="Z40" i="28"/>
  <c r="M40" i="28"/>
  <c r="AC40" i="28" s="1"/>
  <c r="L40" i="28"/>
  <c r="AB40" i="28" s="1"/>
  <c r="AA39" i="28"/>
  <c r="Z39" i="28"/>
  <c r="M39" i="28"/>
  <c r="AC39" i="28" s="1"/>
  <c r="L39" i="28"/>
  <c r="AB39" i="28" s="1"/>
  <c r="AA38" i="28"/>
  <c r="Z38" i="28"/>
  <c r="M38" i="28"/>
  <c r="AC38" i="28" s="1"/>
  <c r="L38" i="28"/>
  <c r="AB38" i="28" s="1"/>
  <c r="AA37" i="28"/>
  <c r="Z37" i="28"/>
  <c r="M37" i="28"/>
  <c r="AC37" i="28" s="1"/>
  <c r="L37" i="28"/>
  <c r="AB37" i="28" s="1"/>
  <c r="AA36" i="28"/>
  <c r="Z36" i="28"/>
  <c r="M36" i="28"/>
  <c r="AC36" i="28" s="1"/>
  <c r="L36" i="28"/>
  <c r="AB36" i="28" s="1"/>
  <c r="AA35" i="28"/>
  <c r="Z35" i="28"/>
  <c r="M35" i="28"/>
  <c r="AC35" i="28" s="1"/>
  <c r="L35" i="28"/>
  <c r="AB35" i="28" s="1"/>
  <c r="AA34" i="28"/>
  <c r="Z34" i="28"/>
  <c r="M34" i="28"/>
  <c r="AC34" i="28" s="1"/>
  <c r="L34" i="28"/>
  <c r="AB34" i="28" s="1"/>
  <c r="AA33" i="28"/>
  <c r="Z33" i="28"/>
  <c r="M33" i="28"/>
  <c r="AC33" i="28" s="1"/>
  <c r="L33" i="28"/>
  <c r="AB33" i="28" s="1"/>
  <c r="AA32" i="28"/>
  <c r="Z32" i="28"/>
  <c r="M32" i="28"/>
  <c r="AC32" i="28" s="1"/>
  <c r="L32" i="28"/>
  <c r="AB32" i="28" s="1"/>
  <c r="AA31" i="28"/>
  <c r="Z31" i="28"/>
  <c r="M31" i="28"/>
  <c r="AC31" i="28" s="1"/>
  <c r="L31" i="28"/>
  <c r="AB31" i="28" s="1"/>
  <c r="AA30" i="28"/>
  <c r="Z30" i="28"/>
  <c r="M30" i="28"/>
  <c r="AC30" i="28" s="1"/>
  <c r="L30" i="28"/>
  <c r="AB30" i="28" s="1"/>
  <c r="AA29" i="28"/>
  <c r="Z29" i="28"/>
  <c r="M29" i="28"/>
  <c r="AC29" i="28" s="1"/>
  <c r="L29" i="28"/>
  <c r="AB29" i="28" s="1"/>
  <c r="AA28" i="28"/>
  <c r="Z28" i="28"/>
  <c r="M28" i="28"/>
  <c r="AC28" i="28" s="1"/>
  <c r="L28" i="28"/>
  <c r="AB28" i="28" s="1"/>
  <c r="AA27" i="28"/>
  <c r="Z27" i="28"/>
  <c r="M27" i="28"/>
  <c r="AC27" i="28" s="1"/>
  <c r="L27" i="28"/>
  <c r="AB27" i="28" s="1"/>
  <c r="AA26" i="28"/>
  <c r="Z26" i="28"/>
  <c r="M26" i="28"/>
  <c r="AC26" i="28" s="1"/>
  <c r="L26" i="28"/>
  <c r="AB26" i="28" s="1"/>
  <c r="AA25" i="28"/>
  <c r="Z25" i="28"/>
  <c r="M25" i="28"/>
  <c r="AC25" i="28" s="1"/>
  <c r="L25" i="28"/>
  <c r="AB25" i="28" s="1"/>
  <c r="AA24" i="28"/>
  <c r="Z24" i="28"/>
  <c r="M24" i="28"/>
  <c r="AC24" i="28" s="1"/>
  <c r="L24" i="28"/>
  <c r="AB24" i="28" s="1"/>
  <c r="AA23" i="28"/>
  <c r="Z23" i="28"/>
  <c r="M23" i="28"/>
  <c r="AC23" i="28" s="1"/>
  <c r="L23" i="28"/>
  <c r="AB23" i="28" s="1"/>
  <c r="AA22" i="28"/>
  <c r="Z22" i="28"/>
  <c r="M22" i="28"/>
  <c r="AC22" i="28" s="1"/>
  <c r="L22" i="28"/>
  <c r="AB22" i="28" s="1"/>
  <c r="AA21" i="28"/>
  <c r="Z21" i="28"/>
  <c r="M21" i="28"/>
  <c r="AC21" i="28" s="1"/>
  <c r="L21" i="28"/>
  <c r="AB21" i="28" s="1"/>
  <c r="AA20" i="28"/>
  <c r="Z20" i="28"/>
  <c r="M20" i="28"/>
  <c r="AC20" i="28" s="1"/>
  <c r="L20" i="28"/>
  <c r="AB20" i="28" s="1"/>
  <c r="AA19" i="28"/>
  <c r="Z19" i="28"/>
  <c r="M19" i="28"/>
  <c r="AC19" i="28" s="1"/>
  <c r="L19" i="28"/>
  <c r="AB19" i="28" s="1"/>
  <c r="AA18" i="28"/>
  <c r="Z18" i="28"/>
  <c r="M18" i="28"/>
  <c r="AC18" i="28" s="1"/>
  <c r="L18" i="28"/>
  <c r="AB18" i="28" s="1"/>
  <c r="AA17" i="28"/>
  <c r="Z17" i="28"/>
  <c r="M17" i="28"/>
  <c r="AC17" i="28" s="1"/>
  <c r="L17" i="28"/>
  <c r="AB17" i="28" s="1"/>
  <c r="AA16" i="28"/>
  <c r="Z16" i="28"/>
  <c r="M16" i="28"/>
  <c r="AC16" i="28" s="1"/>
  <c r="L16" i="28"/>
  <c r="AB16" i="28" s="1"/>
  <c r="AA15" i="28"/>
  <c r="Z15" i="28"/>
  <c r="M15" i="28"/>
  <c r="AC15" i="28" s="1"/>
  <c r="L15" i="28"/>
  <c r="AB15" i="28" s="1"/>
  <c r="AA14" i="28"/>
  <c r="Z14" i="28"/>
  <c r="M14" i="28"/>
  <c r="AC14" i="28" s="1"/>
  <c r="L14" i="28"/>
  <c r="AB14" i="28" s="1"/>
  <c r="AA13" i="28"/>
  <c r="Z13" i="28"/>
  <c r="M13" i="28"/>
  <c r="AC13" i="28" s="1"/>
  <c r="L13" i="28"/>
  <c r="AB13" i="28" s="1"/>
  <c r="AA12" i="28"/>
  <c r="Z12" i="28"/>
  <c r="M12" i="28"/>
  <c r="AC12" i="28" s="1"/>
  <c r="L12" i="28"/>
  <c r="AB12" i="28" s="1"/>
  <c r="AA11" i="28"/>
  <c r="Z11" i="28"/>
  <c r="M11" i="28"/>
  <c r="AC11" i="28" s="1"/>
  <c r="L11" i="28"/>
  <c r="AB11" i="28" s="1"/>
  <c r="AA10" i="28"/>
  <c r="Z10" i="28"/>
  <c r="M10" i="28"/>
  <c r="AC10" i="28" s="1"/>
  <c r="L10" i="28"/>
  <c r="AB10" i="28" s="1"/>
  <c r="AA9" i="28"/>
  <c r="Z9" i="28"/>
  <c r="M9" i="28"/>
  <c r="AC9" i="28" s="1"/>
  <c r="L9" i="28"/>
  <c r="AB9" i="28" s="1"/>
  <c r="AA8" i="28"/>
  <c r="Z8" i="28"/>
  <c r="M8" i="28"/>
  <c r="AC8" i="28" s="1"/>
  <c r="L8" i="28"/>
  <c r="AB8" i="28" s="1"/>
  <c r="AA7" i="28"/>
  <c r="Z7" i="28"/>
  <c r="M7" i="28"/>
  <c r="AC7" i="28" s="1"/>
  <c r="L7" i="28"/>
  <c r="AB7" i="28" s="1"/>
  <c r="AA6" i="28"/>
  <c r="Z6" i="28"/>
  <c r="M6" i="28"/>
  <c r="AC6" i="28" s="1"/>
  <c r="L6" i="28"/>
  <c r="AB6" i="28" s="1"/>
  <c r="AA5" i="28"/>
  <c r="Z5" i="28"/>
  <c r="M5" i="28"/>
  <c r="AC5" i="28" s="1"/>
  <c r="L5" i="28"/>
  <c r="AB5" i="28" s="1"/>
  <c r="AA4" i="28"/>
  <c r="AA44" i="28" s="1"/>
  <c r="Z4" i="28"/>
  <c r="Z44" i="28" s="1"/>
  <c r="M4" i="28"/>
  <c r="L4" i="28"/>
  <c r="AB4" i="28" s="1"/>
  <c r="AB44" i="28" s="1"/>
  <c r="M44" i="28" l="1"/>
  <c r="L44" i="28"/>
  <c r="AC4" i="28"/>
  <c r="AC44" i="28" s="1"/>
  <c r="AD44" i="28" s="1"/>
  <c r="AD5" i="28"/>
  <c r="AD6" i="28"/>
  <c r="AD7" i="28"/>
  <c r="AD8" i="28"/>
  <c r="AD9" i="28"/>
  <c r="AD10" i="28"/>
  <c r="AD11" i="28"/>
  <c r="AD12" i="28"/>
  <c r="AD13" i="28"/>
  <c r="AD14" i="28"/>
  <c r="AD15" i="28"/>
  <c r="AD16" i="28"/>
  <c r="AD17" i="28"/>
  <c r="AD18" i="28"/>
  <c r="AD19" i="28"/>
  <c r="AD20" i="28"/>
  <c r="AD21" i="28"/>
  <c r="AD22" i="28"/>
  <c r="AD23" i="28"/>
  <c r="AD24" i="28"/>
  <c r="AD25" i="28"/>
  <c r="AD26" i="28"/>
  <c r="AD27" i="28"/>
  <c r="AD28" i="28"/>
  <c r="AD29" i="28"/>
  <c r="AD30" i="28"/>
  <c r="AD31" i="28"/>
  <c r="AD32" i="28"/>
  <c r="AD33" i="28"/>
  <c r="AD34" i="28"/>
  <c r="AD35" i="28"/>
  <c r="AD36" i="28"/>
  <c r="AD37" i="28"/>
  <c r="AD38" i="28"/>
  <c r="AD39" i="28"/>
  <c r="AD40" i="28"/>
  <c r="AD41" i="28"/>
  <c r="AD42" i="28"/>
  <c r="AD43" i="28"/>
  <c r="AD4" i="28" l="1"/>
  <c r="AA5" i="19" l="1"/>
  <c r="M2" i="19"/>
  <c r="H2" i="19"/>
  <c r="C2" i="19"/>
  <c r="G4" i="19" l="1"/>
  <c r="H4" i="19"/>
  <c r="I4" i="19"/>
  <c r="J4" i="19"/>
  <c r="K4" i="19"/>
  <c r="K5" i="8" s="1"/>
  <c r="L4" i="19"/>
  <c r="M4" i="19"/>
  <c r="N4" i="19"/>
  <c r="O4" i="19"/>
  <c r="P4" i="19"/>
  <c r="Q4" i="19"/>
  <c r="R4" i="19"/>
  <c r="S4" i="19"/>
  <c r="T4" i="19"/>
  <c r="U4" i="19"/>
  <c r="V4" i="19"/>
  <c r="W4" i="19"/>
  <c r="F4" i="19"/>
  <c r="A2" i="28"/>
  <c r="B11" i="19" l="1"/>
  <c r="U2" i="19" l="1"/>
  <c r="C4" i="3" l="1"/>
  <c r="AB124" i="19"/>
  <c r="AB118" i="19"/>
  <c r="AB112" i="19"/>
  <c r="AB106" i="19"/>
  <c r="AB100" i="19"/>
  <c r="AB94" i="19"/>
  <c r="AB88" i="19"/>
  <c r="AB121" i="19"/>
  <c r="AB115" i="19"/>
  <c r="AB109" i="19"/>
  <c r="AB103" i="19"/>
  <c r="AB97" i="19"/>
  <c r="AB91" i="19"/>
  <c r="AB85" i="19"/>
  <c r="C4" i="1"/>
  <c r="S31" i="27"/>
  <c r="T31" i="27"/>
  <c r="U31" i="27" s="1"/>
  <c r="S32" i="27"/>
  <c r="T32" i="27"/>
  <c r="U32" i="27" s="1"/>
  <c r="T31" i="23"/>
  <c r="S31" i="23"/>
  <c r="U31" i="23" s="1"/>
  <c r="S32" i="23"/>
  <c r="T32" i="23"/>
  <c r="U32" i="23" s="1"/>
  <c r="T31" i="26"/>
  <c r="T32" i="26"/>
  <c r="S31" i="26"/>
  <c r="S32" i="26"/>
  <c r="U31" i="26"/>
  <c r="U32" i="26"/>
  <c r="S35" i="27" l="1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S35" i="23" l="1"/>
  <c r="S35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A18" i="25" l="1"/>
  <c r="A17" i="25"/>
  <c r="A16" i="25"/>
  <c r="A13" i="25"/>
  <c r="A10" i="25"/>
  <c r="A9" i="25"/>
  <c r="A7" i="25"/>
  <c r="A4" i="25"/>
  <c r="B21" i="25" l="1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H22" i="25"/>
  <c r="W51" i="12" s="1"/>
  <c r="G22" i="25"/>
  <c r="T51" i="12" s="1"/>
  <c r="E22" i="25"/>
  <c r="D22" i="25"/>
  <c r="K21" i="25"/>
  <c r="J21" i="25"/>
  <c r="F21" i="25"/>
  <c r="C21" i="25"/>
  <c r="K20" i="25"/>
  <c r="J20" i="25"/>
  <c r="F20" i="25"/>
  <c r="C20" i="25"/>
  <c r="K19" i="25"/>
  <c r="J19" i="25"/>
  <c r="F19" i="25"/>
  <c r="C19" i="25"/>
  <c r="K18" i="25"/>
  <c r="J18" i="25"/>
  <c r="F18" i="25"/>
  <c r="C18" i="25"/>
  <c r="K17" i="25"/>
  <c r="J17" i="25"/>
  <c r="F17" i="25"/>
  <c r="C17" i="25"/>
  <c r="K16" i="25"/>
  <c r="J16" i="25"/>
  <c r="F16" i="25"/>
  <c r="C16" i="25"/>
  <c r="K15" i="25"/>
  <c r="J15" i="25"/>
  <c r="F15" i="25"/>
  <c r="C15" i="25"/>
  <c r="K14" i="25"/>
  <c r="J14" i="25"/>
  <c r="F14" i="25"/>
  <c r="C14" i="25"/>
  <c r="K13" i="25"/>
  <c r="J13" i="25"/>
  <c r="F13" i="25"/>
  <c r="C13" i="25"/>
  <c r="K12" i="25"/>
  <c r="J12" i="25"/>
  <c r="F12" i="25"/>
  <c r="C12" i="25"/>
  <c r="K11" i="25"/>
  <c r="J11" i="25"/>
  <c r="F11" i="25"/>
  <c r="C11" i="25"/>
  <c r="K10" i="25"/>
  <c r="J10" i="25"/>
  <c r="F10" i="25"/>
  <c r="C10" i="25"/>
  <c r="K9" i="25"/>
  <c r="J9" i="25"/>
  <c r="F9" i="25"/>
  <c r="C9" i="25"/>
  <c r="K8" i="25"/>
  <c r="J8" i="25"/>
  <c r="F8" i="25"/>
  <c r="C8" i="25"/>
  <c r="K7" i="25"/>
  <c r="J7" i="25"/>
  <c r="F7" i="25"/>
  <c r="C7" i="25"/>
  <c r="K6" i="25"/>
  <c r="J6" i="25"/>
  <c r="F6" i="25"/>
  <c r="C6" i="25"/>
  <c r="K5" i="25"/>
  <c r="J5" i="25"/>
  <c r="F5" i="25"/>
  <c r="C5" i="25"/>
  <c r="K4" i="25"/>
  <c r="J4" i="25"/>
  <c r="F4" i="25"/>
  <c r="F22" i="25" s="1"/>
  <c r="Q51" i="12" s="1"/>
  <c r="C4" i="25"/>
  <c r="G6" i="3"/>
  <c r="I4" i="25" l="1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J22" i="25"/>
  <c r="T52" i="12" s="1"/>
  <c r="T50" i="12"/>
  <c r="C22" i="25"/>
  <c r="Q50" i="12" s="1"/>
  <c r="K22" i="25"/>
  <c r="W52" i="12" s="1"/>
  <c r="W50" i="12"/>
  <c r="I22" i="25" l="1"/>
  <c r="Q52" i="12" s="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AA6" i="19" l="1"/>
  <c r="Z5" i="19"/>
  <c r="AB5" i="19"/>
  <c r="R6" i="1"/>
  <c r="S6" i="1"/>
  <c r="R5" i="11" l="1"/>
  <c r="S54" i="12"/>
  <c r="C25" i="23" l="1"/>
  <c r="C30" i="23"/>
  <c r="C29" i="23"/>
  <c r="C28" i="23"/>
  <c r="C27" i="23"/>
  <c r="C26" i="23"/>
  <c r="C24" i="23"/>
  <c r="C23" i="23"/>
  <c r="C22" i="23"/>
  <c r="C21" i="23"/>
  <c r="C20" i="23"/>
  <c r="C19" i="23"/>
  <c r="C13" i="23"/>
  <c r="C18" i="23"/>
  <c r="C17" i="23"/>
  <c r="C16" i="23"/>
  <c r="C15" i="23"/>
  <c r="C14" i="23"/>
  <c r="F6" i="1"/>
  <c r="B9" i="1" l="1"/>
  <c r="D8" i="19"/>
  <c r="D11" i="19"/>
  <c r="D14" i="19"/>
  <c r="D17" i="19"/>
  <c r="D20" i="19"/>
  <c r="D23" i="19"/>
  <c r="D26" i="19"/>
  <c r="D29" i="19"/>
  <c r="D32" i="19"/>
  <c r="D35" i="19"/>
  <c r="D38" i="19"/>
  <c r="D41" i="19"/>
  <c r="D44" i="19"/>
  <c r="D47" i="19"/>
  <c r="D50" i="19"/>
  <c r="D53" i="19"/>
  <c r="D56" i="19"/>
  <c r="D59" i="19"/>
  <c r="D62" i="19"/>
  <c r="D65" i="19"/>
  <c r="D68" i="19"/>
  <c r="D71" i="19"/>
  <c r="D74" i="19"/>
  <c r="D77" i="19"/>
  <c r="D80" i="19"/>
  <c r="D83" i="19"/>
  <c r="D86" i="19"/>
  <c r="D89" i="19"/>
  <c r="D92" i="19"/>
  <c r="D95" i="19"/>
  <c r="D98" i="19"/>
  <c r="D101" i="19"/>
  <c r="D104" i="19"/>
  <c r="D107" i="19"/>
  <c r="D110" i="19"/>
  <c r="D113" i="19"/>
  <c r="D116" i="19"/>
  <c r="D119" i="19"/>
  <c r="D122" i="19"/>
  <c r="B8" i="1"/>
  <c r="B14" i="19"/>
  <c r="B10" i="1" s="1"/>
  <c r="B17" i="19"/>
  <c r="B11" i="1" s="1"/>
  <c r="B20" i="19"/>
  <c r="B23" i="19"/>
  <c r="B26" i="19"/>
  <c r="B29" i="19"/>
  <c r="B32" i="19"/>
  <c r="B35" i="19"/>
  <c r="B38" i="19"/>
  <c r="B41" i="19"/>
  <c r="B44" i="19"/>
  <c r="B47" i="19"/>
  <c r="B50" i="19"/>
  <c r="B53" i="19"/>
  <c r="B56" i="19"/>
  <c r="B59" i="19"/>
  <c r="B62" i="19"/>
  <c r="B65" i="19"/>
  <c r="B68" i="19"/>
  <c r="B71" i="19"/>
  <c r="B74" i="19"/>
  <c r="B77" i="19"/>
  <c r="B80" i="19"/>
  <c r="B83" i="19"/>
  <c r="B86" i="19"/>
  <c r="B89" i="19"/>
  <c r="B92" i="19"/>
  <c r="B95" i="19"/>
  <c r="B98" i="19"/>
  <c r="B101" i="19"/>
  <c r="B104" i="19"/>
  <c r="B107" i="19"/>
  <c r="B110" i="19"/>
  <c r="B113" i="19"/>
  <c r="B116" i="19"/>
  <c r="B119" i="19"/>
  <c r="B122" i="19"/>
  <c r="A8" i="19"/>
  <c r="A11" i="19"/>
  <c r="A14" i="19"/>
  <c r="A17" i="19"/>
  <c r="A20" i="19"/>
  <c r="A23" i="19"/>
  <c r="A26" i="19"/>
  <c r="A29" i="19"/>
  <c r="A32" i="19"/>
  <c r="A35" i="19"/>
  <c r="A38" i="19"/>
  <c r="A41" i="19"/>
  <c r="A44" i="19"/>
  <c r="A47" i="19"/>
  <c r="A50" i="19"/>
  <c r="A53" i="19"/>
  <c r="A56" i="19"/>
  <c r="A59" i="19"/>
  <c r="A62" i="19"/>
  <c r="A65" i="19"/>
  <c r="A68" i="19"/>
  <c r="A71" i="19"/>
  <c r="A74" i="19"/>
  <c r="A77" i="19"/>
  <c r="A80" i="19"/>
  <c r="A83" i="19"/>
  <c r="A86" i="19"/>
  <c r="A89" i="19"/>
  <c r="A92" i="19"/>
  <c r="A95" i="19"/>
  <c r="A98" i="19"/>
  <c r="A101" i="19"/>
  <c r="A104" i="19"/>
  <c r="A107" i="19"/>
  <c r="A110" i="19"/>
  <c r="A113" i="19"/>
  <c r="A116" i="19"/>
  <c r="A119" i="19"/>
  <c r="A122" i="19"/>
  <c r="D5" i="19"/>
  <c r="D7" i="1" s="1"/>
  <c r="A5" i="19"/>
  <c r="W23" i="5" l="1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W22" i="2"/>
  <c r="W20" i="2"/>
  <c r="W18" i="2"/>
  <c r="W16" i="2"/>
  <c r="W14" i="2"/>
  <c r="W12" i="2"/>
  <c r="W10" i="2"/>
  <c r="W8" i="2"/>
  <c r="W6" i="2"/>
  <c r="V21" i="2"/>
  <c r="V19" i="2"/>
  <c r="V17" i="2"/>
  <c r="V15" i="2"/>
  <c r="V13" i="2"/>
  <c r="V11" i="2"/>
  <c r="V9" i="2"/>
  <c r="V7" i="2"/>
  <c r="V23" i="2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23" i="2"/>
  <c r="W21" i="2"/>
  <c r="W19" i="2"/>
  <c r="W17" i="2"/>
  <c r="W15" i="2"/>
  <c r="W13" i="2"/>
  <c r="W11" i="2"/>
  <c r="W9" i="2"/>
  <c r="W7" i="2"/>
  <c r="V22" i="2"/>
  <c r="V20" i="2"/>
  <c r="V18" i="2"/>
  <c r="V16" i="2"/>
  <c r="V14" i="2"/>
  <c r="V12" i="2"/>
  <c r="V10" i="2"/>
  <c r="V8" i="2"/>
  <c r="V6" i="2"/>
  <c r="W2" i="19"/>
  <c r="Y2" i="19"/>
  <c r="B45" i="8"/>
  <c r="S44" i="11" s="1"/>
  <c r="D45" i="8"/>
  <c r="B46" i="3"/>
  <c r="D46" i="3"/>
  <c r="D46" i="1"/>
  <c r="B46" i="1"/>
  <c r="B44" i="8"/>
  <c r="S43" i="11" s="1"/>
  <c r="D44" i="8"/>
  <c r="D45" i="3"/>
  <c r="B45" i="3"/>
  <c r="D45" i="1"/>
  <c r="B45" i="1"/>
  <c r="D43" i="8"/>
  <c r="B43" i="8"/>
  <c r="S42" i="11" s="1"/>
  <c r="B44" i="3"/>
  <c r="D44" i="3"/>
  <c r="D44" i="1"/>
  <c r="B44" i="1"/>
  <c r="D42" i="8"/>
  <c r="B42" i="8"/>
  <c r="S41" i="11" s="1"/>
  <c r="D43" i="3"/>
  <c r="B43" i="3"/>
  <c r="B43" i="1"/>
  <c r="D43" i="1"/>
  <c r="B41" i="8"/>
  <c r="S40" i="11" s="1"/>
  <c r="D41" i="8"/>
  <c r="B42" i="3"/>
  <c r="D42" i="3"/>
  <c r="D42" i="1"/>
  <c r="B42" i="1"/>
  <c r="B40" i="8"/>
  <c r="S39" i="11" s="1"/>
  <c r="D40" i="8"/>
  <c r="D41" i="3"/>
  <c r="B41" i="3"/>
  <c r="D41" i="1"/>
  <c r="B41" i="1"/>
  <c r="D39" i="8"/>
  <c r="B39" i="8"/>
  <c r="S38" i="11" s="1"/>
  <c r="D40" i="3"/>
  <c r="B40" i="3"/>
  <c r="D40" i="1"/>
  <c r="B40" i="1"/>
  <c r="B38" i="8"/>
  <c r="S37" i="11" s="1"/>
  <c r="D38" i="8"/>
  <c r="D39" i="3"/>
  <c r="B39" i="3"/>
  <c r="D39" i="1"/>
  <c r="B39" i="1"/>
  <c r="B37" i="8"/>
  <c r="S36" i="11" s="1"/>
  <c r="D37" i="8"/>
  <c r="B38" i="3"/>
  <c r="D38" i="3"/>
  <c r="D38" i="1"/>
  <c r="B38" i="1"/>
  <c r="D36" i="8"/>
  <c r="B36" i="8"/>
  <c r="S35" i="11" s="1"/>
  <c r="D37" i="3"/>
  <c r="B37" i="3"/>
  <c r="D37" i="1"/>
  <c r="B37" i="1"/>
  <c r="Y124" i="19"/>
  <c r="X124" i="19"/>
  <c r="W124" i="19"/>
  <c r="W45" i="8" s="1"/>
  <c r="V124" i="19"/>
  <c r="V45" i="8" s="1"/>
  <c r="U124" i="19"/>
  <c r="U45" i="8" s="1"/>
  <c r="T124" i="19"/>
  <c r="T45" i="8" s="1"/>
  <c r="S124" i="19"/>
  <c r="S45" i="8" s="1"/>
  <c r="R124" i="19"/>
  <c r="R45" i="8" s="1"/>
  <c r="Q124" i="19"/>
  <c r="Q45" i="8" s="1"/>
  <c r="P124" i="19"/>
  <c r="P45" i="8" s="1"/>
  <c r="O124" i="19"/>
  <c r="O45" i="8" s="1"/>
  <c r="N124" i="19"/>
  <c r="N45" i="8" s="1"/>
  <c r="M124" i="19"/>
  <c r="M45" i="8" s="1"/>
  <c r="L124" i="19"/>
  <c r="L45" i="8" s="1"/>
  <c r="K124" i="19"/>
  <c r="K45" i="8" s="1"/>
  <c r="J124" i="19"/>
  <c r="J45" i="8" s="1"/>
  <c r="I124" i="19"/>
  <c r="I45" i="8" s="1"/>
  <c r="H124" i="19"/>
  <c r="H45" i="8" s="1"/>
  <c r="G124" i="19"/>
  <c r="G45" i="8" s="1"/>
  <c r="F124" i="19"/>
  <c r="F45" i="8" s="1"/>
  <c r="AA123" i="19"/>
  <c r="AA122" i="19"/>
  <c r="Y121" i="19"/>
  <c r="X121" i="19"/>
  <c r="W121" i="19"/>
  <c r="W44" i="8" s="1"/>
  <c r="V121" i="19"/>
  <c r="V44" i="8" s="1"/>
  <c r="U121" i="19"/>
  <c r="U44" i="8" s="1"/>
  <c r="T121" i="19"/>
  <c r="T44" i="8" s="1"/>
  <c r="S121" i="19"/>
  <c r="S44" i="8" s="1"/>
  <c r="R121" i="19"/>
  <c r="R44" i="8" s="1"/>
  <c r="Q121" i="19"/>
  <c r="Q44" i="8" s="1"/>
  <c r="P121" i="19"/>
  <c r="P44" i="8" s="1"/>
  <c r="O121" i="19"/>
  <c r="O44" i="8" s="1"/>
  <c r="N121" i="19"/>
  <c r="N44" i="8" s="1"/>
  <c r="M121" i="19"/>
  <c r="M44" i="8" s="1"/>
  <c r="L121" i="19"/>
  <c r="L44" i="8" s="1"/>
  <c r="K121" i="19"/>
  <c r="K44" i="8" s="1"/>
  <c r="J121" i="19"/>
  <c r="J44" i="8" s="1"/>
  <c r="I121" i="19"/>
  <c r="I44" i="8" s="1"/>
  <c r="H121" i="19"/>
  <c r="H44" i="8" s="1"/>
  <c r="G121" i="19"/>
  <c r="G44" i="8" s="1"/>
  <c r="F121" i="19"/>
  <c r="F44" i="8" s="1"/>
  <c r="AA120" i="19"/>
  <c r="AA119" i="19"/>
  <c r="Y118" i="19"/>
  <c r="X118" i="19"/>
  <c r="W118" i="19"/>
  <c r="W43" i="8" s="1"/>
  <c r="V118" i="19"/>
  <c r="V43" i="8" s="1"/>
  <c r="U118" i="19"/>
  <c r="U43" i="8" s="1"/>
  <c r="T118" i="19"/>
  <c r="T43" i="8" s="1"/>
  <c r="S118" i="19"/>
  <c r="S43" i="8" s="1"/>
  <c r="R118" i="19"/>
  <c r="R43" i="8" s="1"/>
  <c r="Q118" i="19"/>
  <c r="Q43" i="8" s="1"/>
  <c r="P118" i="19"/>
  <c r="P43" i="8" s="1"/>
  <c r="O118" i="19"/>
  <c r="O43" i="8" s="1"/>
  <c r="N118" i="19"/>
  <c r="N43" i="8" s="1"/>
  <c r="M118" i="19"/>
  <c r="M43" i="8" s="1"/>
  <c r="L118" i="19"/>
  <c r="L43" i="8" s="1"/>
  <c r="K118" i="19"/>
  <c r="K43" i="8" s="1"/>
  <c r="J118" i="19"/>
  <c r="J43" i="8" s="1"/>
  <c r="I118" i="19"/>
  <c r="I43" i="8" s="1"/>
  <c r="H118" i="19"/>
  <c r="H43" i="8" s="1"/>
  <c r="G118" i="19"/>
  <c r="F118" i="19"/>
  <c r="F43" i="8" s="1"/>
  <c r="AA117" i="19"/>
  <c r="AA116" i="19"/>
  <c r="Y115" i="19"/>
  <c r="X115" i="19"/>
  <c r="W115" i="19"/>
  <c r="W42" i="8" s="1"/>
  <c r="V115" i="19"/>
  <c r="V42" i="8" s="1"/>
  <c r="U115" i="19"/>
  <c r="U42" i="8" s="1"/>
  <c r="T115" i="19"/>
  <c r="T42" i="8" s="1"/>
  <c r="S115" i="19"/>
  <c r="S42" i="8" s="1"/>
  <c r="R115" i="19"/>
  <c r="R42" i="8" s="1"/>
  <c r="Q115" i="19"/>
  <c r="Q42" i="8" s="1"/>
  <c r="P115" i="19"/>
  <c r="P42" i="8" s="1"/>
  <c r="O115" i="19"/>
  <c r="O42" i="8" s="1"/>
  <c r="N115" i="19"/>
  <c r="N42" i="8" s="1"/>
  <c r="M115" i="19"/>
  <c r="M42" i="8" s="1"/>
  <c r="L115" i="19"/>
  <c r="L42" i="8" s="1"/>
  <c r="K115" i="19"/>
  <c r="K42" i="8" s="1"/>
  <c r="J115" i="19"/>
  <c r="J42" i="8" s="1"/>
  <c r="I115" i="19"/>
  <c r="I42" i="8" s="1"/>
  <c r="H115" i="19"/>
  <c r="H42" i="8" s="1"/>
  <c r="G115" i="19"/>
  <c r="G42" i="8" s="1"/>
  <c r="F115" i="19"/>
  <c r="F42" i="8" s="1"/>
  <c r="AA114" i="19"/>
  <c r="AA113" i="19"/>
  <c r="Y112" i="19"/>
  <c r="X112" i="19"/>
  <c r="W112" i="19"/>
  <c r="W41" i="8" s="1"/>
  <c r="V112" i="19"/>
  <c r="V41" i="8" s="1"/>
  <c r="U112" i="19"/>
  <c r="U41" i="8" s="1"/>
  <c r="T112" i="19"/>
  <c r="T41" i="8" s="1"/>
  <c r="S112" i="19"/>
  <c r="S41" i="8" s="1"/>
  <c r="R112" i="19"/>
  <c r="R41" i="8" s="1"/>
  <c r="Q112" i="19"/>
  <c r="Q41" i="8" s="1"/>
  <c r="P112" i="19"/>
  <c r="P41" i="8" s="1"/>
  <c r="O112" i="19"/>
  <c r="O41" i="8" s="1"/>
  <c r="N112" i="19"/>
  <c r="N41" i="8" s="1"/>
  <c r="M112" i="19"/>
  <c r="M41" i="8" s="1"/>
  <c r="L112" i="19"/>
  <c r="L41" i="8" s="1"/>
  <c r="K112" i="19"/>
  <c r="K41" i="8" s="1"/>
  <c r="J112" i="19"/>
  <c r="J41" i="8" s="1"/>
  <c r="I112" i="19"/>
  <c r="I41" i="8" s="1"/>
  <c r="H112" i="19"/>
  <c r="H41" i="8" s="1"/>
  <c r="G112" i="19"/>
  <c r="F112" i="19"/>
  <c r="F41" i="8" s="1"/>
  <c r="AA111" i="19"/>
  <c r="AA110" i="19"/>
  <c r="Y109" i="19"/>
  <c r="X109" i="19"/>
  <c r="W109" i="19"/>
  <c r="W40" i="8" s="1"/>
  <c r="V109" i="19"/>
  <c r="V40" i="8" s="1"/>
  <c r="U109" i="19"/>
  <c r="U40" i="8" s="1"/>
  <c r="T109" i="19"/>
  <c r="T40" i="8" s="1"/>
  <c r="S109" i="19"/>
  <c r="S40" i="8" s="1"/>
  <c r="R109" i="19"/>
  <c r="R40" i="8" s="1"/>
  <c r="Q109" i="19"/>
  <c r="Q40" i="8" s="1"/>
  <c r="P109" i="19"/>
  <c r="P40" i="8" s="1"/>
  <c r="O109" i="19"/>
  <c r="O40" i="8" s="1"/>
  <c r="N109" i="19"/>
  <c r="N40" i="8" s="1"/>
  <c r="M109" i="19"/>
  <c r="M40" i="8" s="1"/>
  <c r="L109" i="19"/>
  <c r="L40" i="8" s="1"/>
  <c r="K109" i="19"/>
  <c r="K40" i="8" s="1"/>
  <c r="J109" i="19"/>
  <c r="J40" i="8" s="1"/>
  <c r="I109" i="19"/>
  <c r="I40" i="8" s="1"/>
  <c r="H109" i="19"/>
  <c r="H40" i="8" s="1"/>
  <c r="G109" i="19"/>
  <c r="G40" i="8" s="1"/>
  <c r="F109" i="19"/>
  <c r="F40" i="8" s="1"/>
  <c r="AA108" i="19"/>
  <c r="AA107" i="19"/>
  <c r="Y106" i="19"/>
  <c r="X106" i="19"/>
  <c r="W106" i="19"/>
  <c r="W39" i="8" s="1"/>
  <c r="V106" i="19"/>
  <c r="V39" i="8" s="1"/>
  <c r="U106" i="19"/>
  <c r="U39" i="8" s="1"/>
  <c r="T106" i="19"/>
  <c r="T39" i="8" s="1"/>
  <c r="S106" i="19"/>
  <c r="S39" i="8" s="1"/>
  <c r="R106" i="19"/>
  <c r="R39" i="8" s="1"/>
  <c r="Q106" i="19"/>
  <c r="Q39" i="8" s="1"/>
  <c r="P106" i="19"/>
  <c r="P39" i="8" s="1"/>
  <c r="O106" i="19"/>
  <c r="O39" i="8" s="1"/>
  <c r="N106" i="19"/>
  <c r="N39" i="8" s="1"/>
  <c r="M106" i="19"/>
  <c r="M39" i="8" s="1"/>
  <c r="L106" i="19"/>
  <c r="L39" i="8" s="1"/>
  <c r="K106" i="19"/>
  <c r="K39" i="8" s="1"/>
  <c r="J106" i="19"/>
  <c r="J39" i="8" s="1"/>
  <c r="I106" i="19"/>
  <c r="I39" i="8" s="1"/>
  <c r="H106" i="19"/>
  <c r="H39" i="8" s="1"/>
  <c r="G106" i="19"/>
  <c r="F106" i="19"/>
  <c r="F39" i="8" s="1"/>
  <c r="AA105" i="19"/>
  <c r="AA104" i="19"/>
  <c r="Y103" i="19"/>
  <c r="X103" i="19"/>
  <c r="W103" i="19"/>
  <c r="W38" i="8" s="1"/>
  <c r="V103" i="19"/>
  <c r="V38" i="8" s="1"/>
  <c r="U103" i="19"/>
  <c r="U38" i="8" s="1"/>
  <c r="T103" i="19"/>
  <c r="T38" i="8" s="1"/>
  <c r="S103" i="19"/>
  <c r="S38" i="8" s="1"/>
  <c r="R103" i="19"/>
  <c r="R38" i="8" s="1"/>
  <c r="Q103" i="19"/>
  <c r="Q38" i="8" s="1"/>
  <c r="P103" i="19"/>
  <c r="P38" i="8" s="1"/>
  <c r="O103" i="19"/>
  <c r="O38" i="8" s="1"/>
  <c r="N103" i="19"/>
  <c r="N38" i="8" s="1"/>
  <c r="M103" i="19"/>
  <c r="M38" i="8" s="1"/>
  <c r="L103" i="19"/>
  <c r="L38" i="8" s="1"/>
  <c r="K103" i="19"/>
  <c r="K38" i="8" s="1"/>
  <c r="J103" i="19"/>
  <c r="J38" i="8" s="1"/>
  <c r="I103" i="19"/>
  <c r="I38" i="8" s="1"/>
  <c r="H103" i="19"/>
  <c r="H38" i="8" s="1"/>
  <c r="G103" i="19"/>
  <c r="F103" i="19"/>
  <c r="F38" i="8" s="1"/>
  <c r="AA102" i="19"/>
  <c r="AA101" i="19"/>
  <c r="Y100" i="19"/>
  <c r="X100" i="19"/>
  <c r="W100" i="19"/>
  <c r="W37" i="8" s="1"/>
  <c r="V100" i="19"/>
  <c r="V37" i="8" s="1"/>
  <c r="U100" i="19"/>
  <c r="U37" i="8" s="1"/>
  <c r="T100" i="19"/>
  <c r="T37" i="8" s="1"/>
  <c r="S100" i="19"/>
  <c r="S37" i="8" s="1"/>
  <c r="R100" i="19"/>
  <c r="R37" i="8" s="1"/>
  <c r="Q100" i="19"/>
  <c r="Q37" i="8" s="1"/>
  <c r="P100" i="19"/>
  <c r="P37" i="8" s="1"/>
  <c r="O100" i="19"/>
  <c r="O37" i="8" s="1"/>
  <c r="N100" i="19"/>
  <c r="N37" i="8" s="1"/>
  <c r="M100" i="19"/>
  <c r="M37" i="8" s="1"/>
  <c r="L100" i="19"/>
  <c r="L37" i="8" s="1"/>
  <c r="K100" i="19"/>
  <c r="K37" i="8" s="1"/>
  <c r="J100" i="19"/>
  <c r="J37" i="8" s="1"/>
  <c r="I100" i="19"/>
  <c r="I37" i="8" s="1"/>
  <c r="H100" i="19"/>
  <c r="H37" i="8" s="1"/>
  <c r="G100" i="19"/>
  <c r="G37" i="8" s="1"/>
  <c r="F100" i="19"/>
  <c r="AA99" i="19"/>
  <c r="AA98" i="19"/>
  <c r="Y97" i="19"/>
  <c r="X97" i="19"/>
  <c r="W97" i="19"/>
  <c r="W36" i="8" s="1"/>
  <c r="V97" i="19"/>
  <c r="V36" i="8" s="1"/>
  <c r="U97" i="19"/>
  <c r="U36" i="8" s="1"/>
  <c r="T97" i="19"/>
  <c r="T36" i="8" s="1"/>
  <c r="S97" i="19"/>
  <c r="S36" i="8" s="1"/>
  <c r="R97" i="19"/>
  <c r="R36" i="8" s="1"/>
  <c r="Q97" i="19"/>
  <c r="Q36" i="8" s="1"/>
  <c r="P97" i="19"/>
  <c r="P36" i="8" s="1"/>
  <c r="O97" i="19"/>
  <c r="O36" i="8" s="1"/>
  <c r="N97" i="19"/>
  <c r="N36" i="8" s="1"/>
  <c r="M97" i="19"/>
  <c r="M36" i="8" s="1"/>
  <c r="L97" i="19"/>
  <c r="L36" i="8" s="1"/>
  <c r="K97" i="19"/>
  <c r="K36" i="8" s="1"/>
  <c r="J97" i="19"/>
  <c r="J36" i="8" s="1"/>
  <c r="I97" i="19"/>
  <c r="I36" i="8" s="1"/>
  <c r="H97" i="19"/>
  <c r="H36" i="8" s="1"/>
  <c r="G97" i="19"/>
  <c r="F97" i="19"/>
  <c r="F36" i="8" s="1"/>
  <c r="AA96" i="19"/>
  <c r="AA95" i="19"/>
  <c r="D35" i="8"/>
  <c r="B35" i="8"/>
  <c r="S34" i="11" s="1"/>
  <c r="D36" i="3"/>
  <c r="B36" i="3"/>
  <c r="D36" i="1"/>
  <c r="B36" i="1"/>
  <c r="D34" i="8"/>
  <c r="B34" i="8"/>
  <c r="S33" i="11" s="1"/>
  <c r="B35" i="3"/>
  <c r="D35" i="3"/>
  <c r="D35" i="1"/>
  <c r="B35" i="1"/>
  <c r="D33" i="8"/>
  <c r="B33" i="8"/>
  <c r="S32" i="11" s="1"/>
  <c r="D34" i="3"/>
  <c r="B34" i="3"/>
  <c r="D34" i="1"/>
  <c r="B34" i="1"/>
  <c r="D32" i="8"/>
  <c r="B32" i="8"/>
  <c r="S31" i="11" s="1"/>
  <c r="B33" i="3"/>
  <c r="D33" i="3"/>
  <c r="D33" i="1"/>
  <c r="B33" i="1"/>
  <c r="D31" i="8"/>
  <c r="B31" i="8"/>
  <c r="S30" i="11" s="1"/>
  <c r="D32" i="3"/>
  <c r="B32" i="3"/>
  <c r="D32" i="1"/>
  <c r="B32" i="1"/>
  <c r="D30" i="8"/>
  <c r="B30" i="8"/>
  <c r="S29" i="11" s="1"/>
  <c r="D31" i="3"/>
  <c r="B31" i="3"/>
  <c r="B30" i="3"/>
  <c r="D31" i="1"/>
  <c r="B31" i="1"/>
  <c r="D29" i="8"/>
  <c r="B29" i="8"/>
  <c r="S28" i="11" s="1"/>
  <c r="D30" i="3"/>
  <c r="D30" i="1"/>
  <c r="B30" i="1"/>
  <c r="D28" i="8"/>
  <c r="B28" i="8"/>
  <c r="S27" i="11" s="1"/>
  <c r="B29" i="3"/>
  <c r="B28" i="3"/>
  <c r="D29" i="3"/>
  <c r="D28" i="3"/>
  <c r="D29" i="1"/>
  <c r="B29" i="1"/>
  <c r="B27" i="8"/>
  <c r="S26" i="11" s="1"/>
  <c r="D27" i="8"/>
  <c r="B28" i="1"/>
  <c r="D28" i="1"/>
  <c r="D26" i="8"/>
  <c r="B26" i="8"/>
  <c r="S25" i="11" s="1"/>
  <c r="D27" i="3"/>
  <c r="B27" i="3"/>
  <c r="D27" i="1"/>
  <c r="B27" i="1"/>
  <c r="D25" i="8"/>
  <c r="B25" i="8"/>
  <c r="S24" i="11" s="1"/>
  <c r="B26" i="3"/>
  <c r="D26" i="3"/>
  <c r="B26" i="1"/>
  <c r="D26" i="1"/>
  <c r="D24" i="8"/>
  <c r="B24" i="8"/>
  <c r="S23" i="11" s="1"/>
  <c r="D25" i="3"/>
  <c r="B25" i="3"/>
  <c r="D25" i="1"/>
  <c r="B25" i="1"/>
  <c r="D23" i="8"/>
  <c r="B23" i="8"/>
  <c r="S22" i="11" s="1"/>
  <c r="B24" i="3"/>
  <c r="D24" i="3"/>
  <c r="B24" i="1"/>
  <c r="D24" i="1"/>
  <c r="B22" i="8"/>
  <c r="S21" i="11" s="1"/>
  <c r="D22" i="8"/>
  <c r="B23" i="3"/>
  <c r="D23" i="3"/>
  <c r="B23" i="1"/>
  <c r="D23" i="1"/>
  <c r="D21" i="8"/>
  <c r="B21" i="8"/>
  <c r="S20" i="11" s="1"/>
  <c r="D22" i="3"/>
  <c r="B22" i="3"/>
  <c r="D22" i="1"/>
  <c r="B22" i="1"/>
  <c r="D20" i="8"/>
  <c r="B20" i="8"/>
  <c r="S19" i="11" s="1"/>
  <c r="D21" i="3"/>
  <c r="B21" i="3"/>
  <c r="D21" i="1"/>
  <c r="B21" i="1"/>
  <c r="D19" i="8"/>
  <c r="B19" i="8"/>
  <c r="S18" i="11" s="1"/>
  <c r="D20" i="3"/>
  <c r="B20" i="3"/>
  <c r="B20" i="1"/>
  <c r="D20" i="1"/>
  <c r="D18" i="8"/>
  <c r="B18" i="8"/>
  <c r="S17" i="11" s="1"/>
  <c r="D19" i="3"/>
  <c r="B19" i="3"/>
  <c r="D19" i="1"/>
  <c r="B19" i="1"/>
  <c r="D17" i="8"/>
  <c r="B17" i="8"/>
  <c r="S16" i="11" s="1"/>
  <c r="D18" i="3"/>
  <c r="B18" i="3"/>
  <c r="D18" i="1"/>
  <c r="B18" i="1"/>
  <c r="D16" i="8"/>
  <c r="B16" i="8"/>
  <c r="S15" i="11" s="1"/>
  <c r="D17" i="3"/>
  <c r="B17" i="3"/>
  <c r="D17" i="1"/>
  <c r="B17" i="1"/>
  <c r="O94" i="19"/>
  <c r="O35" i="8" s="1"/>
  <c r="F94" i="19"/>
  <c r="F35" i="8" s="1"/>
  <c r="Y94" i="19"/>
  <c r="X94" i="19"/>
  <c r="W94" i="19"/>
  <c r="W35" i="8" s="1"/>
  <c r="V94" i="19"/>
  <c r="V35" i="8" s="1"/>
  <c r="U94" i="19"/>
  <c r="U35" i="8" s="1"/>
  <c r="T94" i="19"/>
  <c r="T35" i="8" s="1"/>
  <c r="S94" i="19"/>
  <c r="S35" i="8" s="1"/>
  <c r="R94" i="19"/>
  <c r="R35" i="8" s="1"/>
  <c r="Q94" i="19"/>
  <c r="Q35" i="8" s="1"/>
  <c r="P94" i="19"/>
  <c r="P35" i="8" s="1"/>
  <c r="N94" i="19"/>
  <c r="N35" i="8" s="1"/>
  <c r="M94" i="19"/>
  <c r="M35" i="8" s="1"/>
  <c r="L94" i="19"/>
  <c r="L35" i="8" s="1"/>
  <c r="K94" i="19"/>
  <c r="K35" i="8" s="1"/>
  <c r="J94" i="19"/>
  <c r="J35" i="8" s="1"/>
  <c r="I94" i="19"/>
  <c r="I35" i="8" s="1"/>
  <c r="H94" i="19"/>
  <c r="H35" i="8" s="1"/>
  <c r="G94" i="19"/>
  <c r="G35" i="8" s="1"/>
  <c r="AA93" i="19"/>
  <c r="AA92" i="19"/>
  <c r="Y91" i="19"/>
  <c r="X91" i="19"/>
  <c r="W91" i="19"/>
  <c r="W34" i="8" s="1"/>
  <c r="V91" i="19"/>
  <c r="V34" i="8" s="1"/>
  <c r="U91" i="19"/>
  <c r="U34" i="8" s="1"/>
  <c r="T91" i="19"/>
  <c r="T34" i="8" s="1"/>
  <c r="S91" i="19"/>
  <c r="S34" i="8" s="1"/>
  <c r="R91" i="19"/>
  <c r="R34" i="8" s="1"/>
  <c r="Q91" i="19"/>
  <c r="Q34" i="8" s="1"/>
  <c r="P91" i="19"/>
  <c r="P34" i="8" s="1"/>
  <c r="O91" i="19"/>
  <c r="O34" i="8" s="1"/>
  <c r="N91" i="19"/>
  <c r="N34" i="8" s="1"/>
  <c r="M91" i="19"/>
  <c r="M34" i="8" s="1"/>
  <c r="L91" i="19"/>
  <c r="L34" i="8" s="1"/>
  <c r="K91" i="19"/>
  <c r="K34" i="8" s="1"/>
  <c r="J91" i="19"/>
  <c r="J34" i="8" s="1"/>
  <c r="I91" i="19"/>
  <c r="I34" i="8" s="1"/>
  <c r="H91" i="19"/>
  <c r="H34" i="8" s="1"/>
  <c r="G91" i="19"/>
  <c r="G34" i="8" s="1"/>
  <c r="F91" i="19"/>
  <c r="F34" i="8" s="1"/>
  <c r="AA90" i="19"/>
  <c r="AA89" i="19"/>
  <c r="Y88" i="19"/>
  <c r="X88" i="19"/>
  <c r="W88" i="19"/>
  <c r="W33" i="8" s="1"/>
  <c r="V88" i="19"/>
  <c r="V33" i="8" s="1"/>
  <c r="U88" i="19"/>
  <c r="U33" i="8" s="1"/>
  <c r="T88" i="19"/>
  <c r="T33" i="8" s="1"/>
  <c r="S88" i="19"/>
  <c r="S33" i="8" s="1"/>
  <c r="R88" i="19"/>
  <c r="R33" i="8" s="1"/>
  <c r="Q88" i="19"/>
  <c r="Q33" i="8" s="1"/>
  <c r="P88" i="19"/>
  <c r="P33" i="8" s="1"/>
  <c r="O88" i="19"/>
  <c r="O33" i="8" s="1"/>
  <c r="N88" i="19"/>
  <c r="N33" i="8" s="1"/>
  <c r="M88" i="19"/>
  <c r="M33" i="8" s="1"/>
  <c r="L88" i="19"/>
  <c r="L33" i="8" s="1"/>
  <c r="K88" i="19"/>
  <c r="K33" i="8" s="1"/>
  <c r="J88" i="19"/>
  <c r="J33" i="8" s="1"/>
  <c r="I88" i="19"/>
  <c r="I33" i="8" s="1"/>
  <c r="H88" i="19"/>
  <c r="H33" i="8" s="1"/>
  <c r="G88" i="19"/>
  <c r="F88" i="19"/>
  <c r="F33" i="8" s="1"/>
  <c r="AA87" i="19"/>
  <c r="AA86" i="19"/>
  <c r="Y85" i="19"/>
  <c r="X85" i="19"/>
  <c r="W85" i="19"/>
  <c r="W32" i="8" s="1"/>
  <c r="V85" i="19"/>
  <c r="V32" i="8" s="1"/>
  <c r="U85" i="19"/>
  <c r="U32" i="8" s="1"/>
  <c r="T85" i="19"/>
  <c r="T32" i="8" s="1"/>
  <c r="S85" i="19"/>
  <c r="S32" i="8" s="1"/>
  <c r="R85" i="19"/>
  <c r="R32" i="8" s="1"/>
  <c r="Q85" i="19"/>
  <c r="Q32" i="8" s="1"/>
  <c r="P85" i="19"/>
  <c r="P32" i="8" s="1"/>
  <c r="O85" i="19"/>
  <c r="O32" i="8" s="1"/>
  <c r="N85" i="19"/>
  <c r="N32" i="8" s="1"/>
  <c r="M85" i="19"/>
  <c r="M32" i="8" s="1"/>
  <c r="L85" i="19"/>
  <c r="L32" i="8" s="1"/>
  <c r="K85" i="19"/>
  <c r="K32" i="8" s="1"/>
  <c r="J85" i="19"/>
  <c r="J32" i="8" s="1"/>
  <c r="I85" i="19"/>
  <c r="I32" i="8" s="1"/>
  <c r="H85" i="19"/>
  <c r="H32" i="8" s="1"/>
  <c r="G85" i="19"/>
  <c r="G32" i="8" s="1"/>
  <c r="F85" i="19"/>
  <c r="F32" i="8" s="1"/>
  <c r="AA84" i="19"/>
  <c r="AA83" i="19"/>
  <c r="Y82" i="19"/>
  <c r="X82" i="19"/>
  <c r="W82" i="19"/>
  <c r="W31" i="8" s="1"/>
  <c r="V82" i="19"/>
  <c r="V31" i="8" s="1"/>
  <c r="U82" i="19"/>
  <c r="U31" i="8" s="1"/>
  <c r="T82" i="19"/>
  <c r="T31" i="8" s="1"/>
  <c r="S82" i="19"/>
  <c r="S31" i="8" s="1"/>
  <c r="R82" i="19"/>
  <c r="R31" i="8" s="1"/>
  <c r="Q82" i="19"/>
  <c r="Q31" i="8" s="1"/>
  <c r="P82" i="19"/>
  <c r="P31" i="8" s="1"/>
  <c r="O82" i="19"/>
  <c r="O31" i="8" s="1"/>
  <c r="N82" i="19"/>
  <c r="N31" i="8" s="1"/>
  <c r="M82" i="19"/>
  <c r="M31" i="8" s="1"/>
  <c r="L82" i="19"/>
  <c r="L31" i="8" s="1"/>
  <c r="K82" i="19"/>
  <c r="K31" i="8" s="1"/>
  <c r="J82" i="19"/>
  <c r="J31" i="8" s="1"/>
  <c r="I82" i="19"/>
  <c r="I31" i="8" s="1"/>
  <c r="H82" i="19"/>
  <c r="H31" i="8" s="1"/>
  <c r="G82" i="19"/>
  <c r="G31" i="8" s="1"/>
  <c r="F82" i="19"/>
  <c r="AA81" i="19"/>
  <c r="AA80" i="19"/>
  <c r="Y79" i="19"/>
  <c r="X79" i="19"/>
  <c r="W79" i="19"/>
  <c r="W30" i="8" s="1"/>
  <c r="V79" i="19"/>
  <c r="V30" i="8" s="1"/>
  <c r="U79" i="19"/>
  <c r="U30" i="8" s="1"/>
  <c r="T79" i="19"/>
  <c r="T30" i="8" s="1"/>
  <c r="S79" i="19"/>
  <c r="S30" i="8" s="1"/>
  <c r="R79" i="19"/>
  <c r="R30" i="8" s="1"/>
  <c r="Q79" i="19"/>
  <c r="Q30" i="8" s="1"/>
  <c r="P79" i="19"/>
  <c r="P30" i="8" s="1"/>
  <c r="O79" i="19"/>
  <c r="O30" i="8" s="1"/>
  <c r="N79" i="19"/>
  <c r="N30" i="8" s="1"/>
  <c r="M79" i="19"/>
  <c r="M30" i="8" s="1"/>
  <c r="L79" i="19"/>
  <c r="L30" i="8" s="1"/>
  <c r="K79" i="19"/>
  <c r="K30" i="8" s="1"/>
  <c r="J79" i="19"/>
  <c r="J30" i="8" s="1"/>
  <c r="I79" i="19"/>
  <c r="I30" i="8" s="1"/>
  <c r="H79" i="19"/>
  <c r="H30" i="8" s="1"/>
  <c r="G79" i="19"/>
  <c r="F79" i="19"/>
  <c r="AA78" i="19"/>
  <c r="AA77" i="19"/>
  <c r="Y76" i="19"/>
  <c r="X76" i="19"/>
  <c r="W76" i="19"/>
  <c r="W29" i="8" s="1"/>
  <c r="V76" i="19"/>
  <c r="V29" i="8" s="1"/>
  <c r="U76" i="19"/>
  <c r="U29" i="8" s="1"/>
  <c r="T76" i="19"/>
  <c r="T29" i="8" s="1"/>
  <c r="S76" i="19"/>
  <c r="S29" i="8" s="1"/>
  <c r="R76" i="19"/>
  <c r="R29" i="8" s="1"/>
  <c r="Q76" i="19"/>
  <c r="Q29" i="8" s="1"/>
  <c r="P76" i="19"/>
  <c r="P29" i="8" s="1"/>
  <c r="O76" i="19"/>
  <c r="O29" i="8" s="1"/>
  <c r="N76" i="19"/>
  <c r="N29" i="8" s="1"/>
  <c r="M76" i="19"/>
  <c r="M29" i="8" s="1"/>
  <c r="L76" i="19"/>
  <c r="L29" i="8" s="1"/>
  <c r="K76" i="19"/>
  <c r="K29" i="8" s="1"/>
  <c r="J76" i="19"/>
  <c r="J29" i="8" s="1"/>
  <c r="I76" i="19"/>
  <c r="I29" i="8" s="1"/>
  <c r="H76" i="19"/>
  <c r="H29" i="8" s="1"/>
  <c r="G76" i="19"/>
  <c r="G29" i="8" s="1"/>
  <c r="F76" i="19"/>
  <c r="AA75" i="19"/>
  <c r="AA74" i="19"/>
  <c r="Y73" i="19"/>
  <c r="X73" i="19"/>
  <c r="W73" i="19"/>
  <c r="W28" i="8" s="1"/>
  <c r="V73" i="19"/>
  <c r="V28" i="8" s="1"/>
  <c r="U73" i="19"/>
  <c r="U28" i="8" s="1"/>
  <c r="T73" i="19"/>
  <c r="T28" i="8" s="1"/>
  <c r="S73" i="19"/>
  <c r="S28" i="8" s="1"/>
  <c r="R73" i="19"/>
  <c r="R28" i="8" s="1"/>
  <c r="Q73" i="19"/>
  <c r="Q28" i="8" s="1"/>
  <c r="P73" i="19"/>
  <c r="P28" i="8" s="1"/>
  <c r="O73" i="19"/>
  <c r="O28" i="8" s="1"/>
  <c r="N73" i="19"/>
  <c r="N28" i="8" s="1"/>
  <c r="M73" i="19"/>
  <c r="M28" i="8" s="1"/>
  <c r="L73" i="19"/>
  <c r="L28" i="8" s="1"/>
  <c r="K73" i="19"/>
  <c r="K28" i="8" s="1"/>
  <c r="J73" i="19"/>
  <c r="J28" i="8" s="1"/>
  <c r="I73" i="19"/>
  <c r="I28" i="8" s="1"/>
  <c r="H73" i="19"/>
  <c r="H28" i="8" s="1"/>
  <c r="G73" i="19"/>
  <c r="F73" i="19"/>
  <c r="AA72" i="19"/>
  <c r="AA71" i="19"/>
  <c r="Y70" i="19"/>
  <c r="X70" i="19"/>
  <c r="W70" i="19"/>
  <c r="W27" i="8" s="1"/>
  <c r="V70" i="19"/>
  <c r="V27" i="8" s="1"/>
  <c r="U70" i="19"/>
  <c r="U27" i="8" s="1"/>
  <c r="T70" i="19"/>
  <c r="T27" i="8" s="1"/>
  <c r="S70" i="19"/>
  <c r="S27" i="8" s="1"/>
  <c r="R70" i="19"/>
  <c r="R27" i="8" s="1"/>
  <c r="Q70" i="19"/>
  <c r="Q27" i="8" s="1"/>
  <c r="P70" i="19"/>
  <c r="P27" i="8" s="1"/>
  <c r="O70" i="19"/>
  <c r="O27" i="8" s="1"/>
  <c r="N70" i="19"/>
  <c r="N27" i="8" s="1"/>
  <c r="M70" i="19"/>
  <c r="M27" i="8" s="1"/>
  <c r="L70" i="19"/>
  <c r="L27" i="8" s="1"/>
  <c r="K70" i="19"/>
  <c r="K27" i="8" s="1"/>
  <c r="J70" i="19"/>
  <c r="J27" i="8" s="1"/>
  <c r="I70" i="19"/>
  <c r="I27" i="8" s="1"/>
  <c r="H70" i="19"/>
  <c r="H27" i="8" s="1"/>
  <c r="G70" i="19"/>
  <c r="F70" i="19"/>
  <c r="AA69" i="19"/>
  <c r="AA68" i="19"/>
  <c r="Y67" i="19"/>
  <c r="X67" i="19"/>
  <c r="W67" i="19"/>
  <c r="W26" i="8" s="1"/>
  <c r="V67" i="19"/>
  <c r="V26" i="8" s="1"/>
  <c r="U67" i="19"/>
  <c r="U26" i="8" s="1"/>
  <c r="T67" i="19"/>
  <c r="T26" i="8" s="1"/>
  <c r="S67" i="19"/>
  <c r="S26" i="8" s="1"/>
  <c r="R67" i="19"/>
  <c r="R26" i="8" s="1"/>
  <c r="Q67" i="19"/>
  <c r="Q26" i="8" s="1"/>
  <c r="P67" i="19"/>
  <c r="P26" i="8" s="1"/>
  <c r="O67" i="19"/>
  <c r="O26" i="8" s="1"/>
  <c r="N67" i="19"/>
  <c r="N26" i="8" s="1"/>
  <c r="M67" i="19"/>
  <c r="M26" i="8" s="1"/>
  <c r="L67" i="19"/>
  <c r="L26" i="8" s="1"/>
  <c r="K67" i="19"/>
  <c r="K26" i="8" s="1"/>
  <c r="J67" i="19"/>
  <c r="J26" i="8" s="1"/>
  <c r="I67" i="19"/>
  <c r="I26" i="8" s="1"/>
  <c r="H67" i="19"/>
  <c r="H26" i="8" s="1"/>
  <c r="G67" i="19"/>
  <c r="F67" i="19"/>
  <c r="AA66" i="19"/>
  <c r="AA65" i="19"/>
  <c r="Y64" i="19"/>
  <c r="X64" i="19"/>
  <c r="W64" i="19"/>
  <c r="W25" i="8" s="1"/>
  <c r="V64" i="19"/>
  <c r="V25" i="8" s="1"/>
  <c r="U64" i="19"/>
  <c r="U25" i="8" s="1"/>
  <c r="T64" i="19"/>
  <c r="T25" i="8" s="1"/>
  <c r="S64" i="19"/>
  <c r="S25" i="8" s="1"/>
  <c r="R64" i="19"/>
  <c r="R25" i="8" s="1"/>
  <c r="Q64" i="19"/>
  <c r="Q25" i="8" s="1"/>
  <c r="P64" i="19"/>
  <c r="P25" i="8" s="1"/>
  <c r="O64" i="19"/>
  <c r="O25" i="8" s="1"/>
  <c r="N64" i="19"/>
  <c r="N25" i="8" s="1"/>
  <c r="M64" i="19"/>
  <c r="M25" i="8" s="1"/>
  <c r="L64" i="19"/>
  <c r="L25" i="8" s="1"/>
  <c r="K64" i="19"/>
  <c r="K25" i="8" s="1"/>
  <c r="J64" i="19"/>
  <c r="J25" i="8" s="1"/>
  <c r="I64" i="19"/>
  <c r="I25" i="8" s="1"/>
  <c r="H64" i="19"/>
  <c r="H25" i="8" s="1"/>
  <c r="G64" i="19"/>
  <c r="G25" i="8" s="1"/>
  <c r="F64" i="19"/>
  <c r="AA63" i="19"/>
  <c r="AA62" i="19"/>
  <c r="Y61" i="19"/>
  <c r="X61" i="19"/>
  <c r="W61" i="19"/>
  <c r="W24" i="8" s="1"/>
  <c r="V61" i="19"/>
  <c r="V24" i="8" s="1"/>
  <c r="U61" i="19"/>
  <c r="U24" i="8" s="1"/>
  <c r="T61" i="19"/>
  <c r="T24" i="8" s="1"/>
  <c r="S61" i="19"/>
  <c r="S24" i="8" s="1"/>
  <c r="R61" i="19"/>
  <c r="R24" i="8" s="1"/>
  <c r="Q61" i="19"/>
  <c r="Q24" i="8" s="1"/>
  <c r="P61" i="19"/>
  <c r="P24" i="8" s="1"/>
  <c r="O61" i="19"/>
  <c r="O24" i="8" s="1"/>
  <c r="N61" i="19"/>
  <c r="N24" i="8" s="1"/>
  <c r="M61" i="19"/>
  <c r="M24" i="8" s="1"/>
  <c r="L61" i="19"/>
  <c r="L24" i="8" s="1"/>
  <c r="K61" i="19"/>
  <c r="K24" i="8" s="1"/>
  <c r="J61" i="19"/>
  <c r="J24" i="8" s="1"/>
  <c r="I61" i="19"/>
  <c r="I24" i="8" s="1"/>
  <c r="H61" i="19"/>
  <c r="H24" i="8" s="1"/>
  <c r="G61" i="19"/>
  <c r="F61" i="19"/>
  <c r="AA60" i="19"/>
  <c r="AA59" i="19"/>
  <c r="Y58" i="19"/>
  <c r="X58" i="19"/>
  <c r="W58" i="19"/>
  <c r="W23" i="8" s="1"/>
  <c r="V58" i="19"/>
  <c r="V23" i="8" s="1"/>
  <c r="U58" i="19"/>
  <c r="U23" i="8" s="1"/>
  <c r="T58" i="19"/>
  <c r="T23" i="8" s="1"/>
  <c r="S58" i="19"/>
  <c r="S23" i="8" s="1"/>
  <c r="R58" i="19"/>
  <c r="R23" i="8" s="1"/>
  <c r="Q58" i="19"/>
  <c r="Q23" i="8" s="1"/>
  <c r="P58" i="19"/>
  <c r="P23" i="8" s="1"/>
  <c r="O58" i="19"/>
  <c r="O23" i="8" s="1"/>
  <c r="N58" i="19"/>
  <c r="N23" i="8" s="1"/>
  <c r="M58" i="19"/>
  <c r="M23" i="8" s="1"/>
  <c r="L58" i="19"/>
  <c r="L23" i="8" s="1"/>
  <c r="K58" i="19"/>
  <c r="K23" i="8" s="1"/>
  <c r="J58" i="19"/>
  <c r="J23" i="8" s="1"/>
  <c r="I58" i="19"/>
  <c r="I23" i="8" s="1"/>
  <c r="H58" i="19"/>
  <c r="H23" i="8" s="1"/>
  <c r="G58" i="19"/>
  <c r="G23" i="8" s="1"/>
  <c r="F58" i="19"/>
  <c r="AA57" i="19"/>
  <c r="AA56" i="19"/>
  <c r="Y55" i="19"/>
  <c r="X55" i="19"/>
  <c r="W55" i="19"/>
  <c r="W22" i="8" s="1"/>
  <c r="V55" i="19"/>
  <c r="V22" i="8" s="1"/>
  <c r="U55" i="19"/>
  <c r="U22" i="8" s="1"/>
  <c r="T55" i="19"/>
  <c r="T22" i="8" s="1"/>
  <c r="S55" i="19"/>
  <c r="S22" i="8" s="1"/>
  <c r="R55" i="19"/>
  <c r="R22" i="8" s="1"/>
  <c r="Q55" i="19"/>
  <c r="Q22" i="8" s="1"/>
  <c r="P55" i="19"/>
  <c r="P22" i="8" s="1"/>
  <c r="O55" i="19"/>
  <c r="O22" i="8" s="1"/>
  <c r="N55" i="19"/>
  <c r="N22" i="8" s="1"/>
  <c r="M55" i="19"/>
  <c r="M22" i="8" s="1"/>
  <c r="L55" i="19"/>
  <c r="L22" i="8" s="1"/>
  <c r="K55" i="19"/>
  <c r="K22" i="8" s="1"/>
  <c r="J55" i="19"/>
  <c r="J22" i="8" s="1"/>
  <c r="I55" i="19"/>
  <c r="I22" i="8" s="1"/>
  <c r="H55" i="19"/>
  <c r="H22" i="8" s="1"/>
  <c r="G55" i="19"/>
  <c r="F55" i="19"/>
  <c r="AA54" i="19"/>
  <c r="AA53" i="19"/>
  <c r="Y52" i="19"/>
  <c r="X52" i="19"/>
  <c r="W52" i="19"/>
  <c r="W21" i="8" s="1"/>
  <c r="V52" i="19"/>
  <c r="V21" i="8" s="1"/>
  <c r="U52" i="19"/>
  <c r="U21" i="8" s="1"/>
  <c r="T52" i="19"/>
  <c r="T21" i="8" s="1"/>
  <c r="S52" i="19"/>
  <c r="S21" i="8" s="1"/>
  <c r="R52" i="19"/>
  <c r="R21" i="8" s="1"/>
  <c r="Q52" i="19"/>
  <c r="Q21" i="8" s="1"/>
  <c r="P52" i="19"/>
  <c r="P21" i="8" s="1"/>
  <c r="O52" i="19"/>
  <c r="O21" i="8" s="1"/>
  <c r="N52" i="19"/>
  <c r="N21" i="8" s="1"/>
  <c r="M52" i="19"/>
  <c r="M21" i="8" s="1"/>
  <c r="L52" i="19"/>
  <c r="L21" i="8" s="1"/>
  <c r="K52" i="19"/>
  <c r="K21" i="8" s="1"/>
  <c r="J52" i="19"/>
  <c r="J21" i="8" s="1"/>
  <c r="I52" i="19"/>
  <c r="I21" i="8" s="1"/>
  <c r="H52" i="19"/>
  <c r="H21" i="8" s="1"/>
  <c r="G52" i="19"/>
  <c r="G21" i="8" s="1"/>
  <c r="F52" i="19"/>
  <c r="AB52" i="19" s="1"/>
  <c r="AA51" i="19"/>
  <c r="AA50" i="19"/>
  <c r="Y49" i="19"/>
  <c r="X49" i="19"/>
  <c r="W49" i="19"/>
  <c r="W20" i="8" s="1"/>
  <c r="V49" i="19"/>
  <c r="V20" i="8" s="1"/>
  <c r="U49" i="19"/>
  <c r="U20" i="8" s="1"/>
  <c r="T49" i="19"/>
  <c r="T20" i="8" s="1"/>
  <c r="S49" i="19"/>
  <c r="S20" i="8" s="1"/>
  <c r="R49" i="19"/>
  <c r="R20" i="8" s="1"/>
  <c r="Q49" i="19"/>
  <c r="Q20" i="8" s="1"/>
  <c r="P49" i="19"/>
  <c r="P20" i="8" s="1"/>
  <c r="O49" i="19"/>
  <c r="O20" i="8" s="1"/>
  <c r="N49" i="19"/>
  <c r="N20" i="8" s="1"/>
  <c r="M49" i="19"/>
  <c r="M20" i="8" s="1"/>
  <c r="L49" i="19"/>
  <c r="L20" i="8" s="1"/>
  <c r="K49" i="19"/>
  <c r="K20" i="8" s="1"/>
  <c r="J49" i="19"/>
  <c r="J20" i="8" s="1"/>
  <c r="I49" i="19"/>
  <c r="I20" i="8" s="1"/>
  <c r="H49" i="19"/>
  <c r="H20" i="8" s="1"/>
  <c r="G49" i="19"/>
  <c r="G20" i="8" s="1"/>
  <c r="F49" i="19"/>
  <c r="AA48" i="19"/>
  <c r="AA47" i="19"/>
  <c r="Y46" i="19"/>
  <c r="X46" i="19"/>
  <c r="W46" i="19"/>
  <c r="W19" i="8" s="1"/>
  <c r="V46" i="19"/>
  <c r="V19" i="8" s="1"/>
  <c r="U46" i="19"/>
  <c r="U19" i="8" s="1"/>
  <c r="T46" i="19"/>
  <c r="T19" i="8" s="1"/>
  <c r="S46" i="19"/>
  <c r="S19" i="8" s="1"/>
  <c r="R46" i="19"/>
  <c r="R19" i="8" s="1"/>
  <c r="Q46" i="19"/>
  <c r="Q19" i="8" s="1"/>
  <c r="P46" i="19"/>
  <c r="P19" i="8" s="1"/>
  <c r="O46" i="19"/>
  <c r="O19" i="8" s="1"/>
  <c r="N46" i="19"/>
  <c r="N19" i="8" s="1"/>
  <c r="M46" i="19"/>
  <c r="M19" i="8" s="1"/>
  <c r="L46" i="19"/>
  <c r="L19" i="8" s="1"/>
  <c r="K46" i="19"/>
  <c r="K19" i="8" s="1"/>
  <c r="J46" i="19"/>
  <c r="J19" i="8" s="1"/>
  <c r="I46" i="19"/>
  <c r="I19" i="8" s="1"/>
  <c r="H46" i="19"/>
  <c r="H19" i="8" s="1"/>
  <c r="G46" i="19"/>
  <c r="G19" i="8" s="1"/>
  <c r="F46" i="19"/>
  <c r="AA45" i="19"/>
  <c r="AA44" i="19"/>
  <c r="Y43" i="19"/>
  <c r="X43" i="19"/>
  <c r="W43" i="19"/>
  <c r="W18" i="8" s="1"/>
  <c r="V43" i="19"/>
  <c r="V18" i="8" s="1"/>
  <c r="U43" i="19"/>
  <c r="U18" i="8" s="1"/>
  <c r="T43" i="19"/>
  <c r="T18" i="8" s="1"/>
  <c r="S43" i="19"/>
  <c r="S18" i="8" s="1"/>
  <c r="R43" i="19"/>
  <c r="R18" i="8" s="1"/>
  <c r="Q43" i="19"/>
  <c r="Q18" i="8" s="1"/>
  <c r="P43" i="19"/>
  <c r="P18" i="8" s="1"/>
  <c r="O43" i="19"/>
  <c r="O18" i="8" s="1"/>
  <c r="N43" i="19"/>
  <c r="N18" i="8" s="1"/>
  <c r="M43" i="19"/>
  <c r="M18" i="8" s="1"/>
  <c r="L43" i="19"/>
  <c r="L18" i="8" s="1"/>
  <c r="K43" i="19"/>
  <c r="K18" i="8" s="1"/>
  <c r="J43" i="19"/>
  <c r="J18" i="8" s="1"/>
  <c r="I43" i="19"/>
  <c r="I18" i="8" s="1"/>
  <c r="H43" i="19"/>
  <c r="H18" i="8" s="1"/>
  <c r="G43" i="19"/>
  <c r="F43" i="19"/>
  <c r="AA42" i="19"/>
  <c r="AA41" i="19"/>
  <c r="Y40" i="19"/>
  <c r="X40" i="19"/>
  <c r="W40" i="19"/>
  <c r="W17" i="8" s="1"/>
  <c r="V40" i="19"/>
  <c r="V17" i="8" s="1"/>
  <c r="U40" i="19"/>
  <c r="U17" i="8" s="1"/>
  <c r="T40" i="19"/>
  <c r="T17" i="8" s="1"/>
  <c r="S40" i="19"/>
  <c r="S17" i="8" s="1"/>
  <c r="R40" i="19"/>
  <c r="R17" i="8" s="1"/>
  <c r="Q40" i="19"/>
  <c r="Q17" i="8" s="1"/>
  <c r="P40" i="19"/>
  <c r="P17" i="8" s="1"/>
  <c r="O40" i="19"/>
  <c r="O17" i="8" s="1"/>
  <c r="N40" i="19"/>
  <c r="N17" i="8" s="1"/>
  <c r="M40" i="19"/>
  <c r="M17" i="8" s="1"/>
  <c r="L40" i="19"/>
  <c r="L17" i="8" s="1"/>
  <c r="K40" i="19"/>
  <c r="K17" i="8" s="1"/>
  <c r="J40" i="19"/>
  <c r="J17" i="8" s="1"/>
  <c r="I40" i="19"/>
  <c r="I17" i="8" s="1"/>
  <c r="H40" i="19"/>
  <c r="H17" i="8" s="1"/>
  <c r="G40" i="19"/>
  <c r="G17" i="8" s="1"/>
  <c r="F40" i="19"/>
  <c r="AA39" i="19"/>
  <c r="AA38" i="19"/>
  <c r="Y37" i="19"/>
  <c r="X37" i="19"/>
  <c r="W37" i="19"/>
  <c r="W16" i="8" s="1"/>
  <c r="V37" i="19"/>
  <c r="V16" i="8" s="1"/>
  <c r="U37" i="19"/>
  <c r="U16" i="8" s="1"/>
  <c r="T37" i="19"/>
  <c r="T16" i="8" s="1"/>
  <c r="S37" i="19"/>
  <c r="S16" i="8" s="1"/>
  <c r="R37" i="19"/>
  <c r="R16" i="8" s="1"/>
  <c r="Q37" i="19"/>
  <c r="Q16" i="8" s="1"/>
  <c r="P37" i="19"/>
  <c r="P16" i="8" s="1"/>
  <c r="O37" i="19"/>
  <c r="O16" i="8" s="1"/>
  <c r="N37" i="19"/>
  <c r="N16" i="8" s="1"/>
  <c r="M37" i="19"/>
  <c r="M16" i="8" s="1"/>
  <c r="L37" i="19"/>
  <c r="L16" i="8" s="1"/>
  <c r="K37" i="19"/>
  <c r="K16" i="8" s="1"/>
  <c r="J37" i="19"/>
  <c r="J16" i="8" s="1"/>
  <c r="I37" i="19"/>
  <c r="I16" i="8" s="1"/>
  <c r="H37" i="19"/>
  <c r="H16" i="8" s="1"/>
  <c r="G37" i="19"/>
  <c r="G16" i="8" s="1"/>
  <c r="F37" i="19"/>
  <c r="AA36" i="19"/>
  <c r="AA35" i="19"/>
  <c r="F29" i="8" l="1"/>
  <c r="AB76" i="19"/>
  <c r="F30" i="8"/>
  <c r="AB79" i="19"/>
  <c r="F31" i="8"/>
  <c r="AB82" i="19"/>
  <c r="F27" i="8"/>
  <c r="AB70" i="19"/>
  <c r="F28" i="8"/>
  <c r="AB73" i="19"/>
  <c r="F20" i="8"/>
  <c r="AB49" i="19"/>
  <c r="F22" i="8"/>
  <c r="AB55" i="19"/>
  <c r="F23" i="8"/>
  <c r="AB58" i="19"/>
  <c r="F24" i="8"/>
  <c r="AB61" i="19"/>
  <c r="F25" i="8"/>
  <c r="AB64" i="19"/>
  <c r="F26" i="8"/>
  <c r="AB67" i="19"/>
  <c r="F17" i="8"/>
  <c r="AB40" i="19"/>
  <c r="F18" i="8"/>
  <c r="AB43" i="19"/>
  <c r="F19" i="8"/>
  <c r="AB46" i="19"/>
  <c r="F16" i="8"/>
  <c r="AB37" i="19"/>
  <c r="AA43" i="19"/>
  <c r="AA55" i="19"/>
  <c r="AA61" i="19"/>
  <c r="AA67" i="19"/>
  <c r="AA70" i="19"/>
  <c r="AA73" i="19"/>
  <c r="AA79" i="19"/>
  <c r="AA97" i="19"/>
  <c r="AA118" i="19"/>
  <c r="G43" i="8"/>
  <c r="AA112" i="19"/>
  <c r="G41" i="8"/>
  <c r="AA106" i="19"/>
  <c r="G39" i="8"/>
  <c r="AA103" i="19"/>
  <c r="G38" i="8"/>
  <c r="G36" i="8"/>
  <c r="AA88" i="19"/>
  <c r="G33" i="8"/>
  <c r="G30" i="8"/>
  <c r="G28" i="8"/>
  <c r="G27" i="8"/>
  <c r="G26" i="8"/>
  <c r="G24" i="8"/>
  <c r="G22" i="8"/>
  <c r="AA46" i="19"/>
  <c r="G18" i="8"/>
  <c r="AA121" i="19"/>
  <c r="F37" i="8"/>
  <c r="AA124" i="19"/>
  <c r="AA115" i="19"/>
  <c r="AA109" i="19"/>
  <c r="AA100" i="19"/>
  <c r="AA52" i="19"/>
  <c r="F21" i="8"/>
  <c r="AA94" i="19"/>
  <c r="AA91" i="19"/>
  <c r="AA85" i="19"/>
  <c r="AA82" i="19"/>
  <c r="AA76" i="19"/>
  <c r="AA64" i="19"/>
  <c r="AA58" i="19"/>
  <c r="AA49" i="19"/>
  <c r="AA40" i="19"/>
  <c r="AA37" i="19"/>
  <c r="D15" i="8"/>
  <c r="B15" i="8"/>
  <c r="S14" i="11" s="1"/>
  <c r="B14" i="8"/>
  <c r="S13" i="11" s="1"/>
  <c r="D16" i="3"/>
  <c r="B16" i="3"/>
  <c r="D16" i="1"/>
  <c r="B16" i="1"/>
  <c r="F34" i="19"/>
  <c r="Y34" i="19"/>
  <c r="X34" i="19"/>
  <c r="W34" i="19"/>
  <c r="W15" i="8" s="1"/>
  <c r="V34" i="19"/>
  <c r="V15" i="8" s="1"/>
  <c r="U34" i="19"/>
  <c r="U15" i="8" s="1"/>
  <c r="T34" i="19"/>
  <c r="T15" i="8" s="1"/>
  <c r="S34" i="19"/>
  <c r="S15" i="8" s="1"/>
  <c r="R34" i="19"/>
  <c r="R15" i="8" s="1"/>
  <c r="Q34" i="19"/>
  <c r="Q15" i="8" s="1"/>
  <c r="P34" i="19"/>
  <c r="P15" i="8" s="1"/>
  <c r="O34" i="19"/>
  <c r="O15" i="8" s="1"/>
  <c r="N34" i="19"/>
  <c r="N15" i="8" s="1"/>
  <c r="M34" i="19"/>
  <c r="M15" i="8" s="1"/>
  <c r="L34" i="19"/>
  <c r="L15" i="8" s="1"/>
  <c r="K34" i="19"/>
  <c r="K15" i="8" s="1"/>
  <c r="J34" i="19"/>
  <c r="J15" i="8" s="1"/>
  <c r="I34" i="19"/>
  <c r="I15" i="8" s="1"/>
  <c r="H34" i="19"/>
  <c r="H15" i="8" s="1"/>
  <c r="G34" i="19"/>
  <c r="G15" i="8" s="1"/>
  <c r="AA33" i="19"/>
  <c r="AA32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F31" i="19"/>
  <c r="AB31" i="19" s="1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F28" i="19"/>
  <c r="AB28" i="19" s="1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F25" i="19"/>
  <c r="AB25" i="19" s="1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F22" i="19"/>
  <c r="AB22" i="19" s="1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F19" i="19"/>
  <c r="AB19" i="19" s="1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F16" i="19"/>
  <c r="AB16" i="19" s="1"/>
  <c r="G13" i="19"/>
  <c r="G8" i="8" s="1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F13" i="19"/>
  <c r="AB13" i="19" s="1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F10" i="19"/>
  <c r="F6" i="8"/>
  <c r="H7" i="19"/>
  <c r="I7" i="19"/>
  <c r="I6" i="8" s="1"/>
  <c r="J7" i="19"/>
  <c r="J6" i="8" s="1"/>
  <c r="K7" i="19"/>
  <c r="K6" i="8" s="1"/>
  <c r="L7" i="19"/>
  <c r="L6" i="8" s="1"/>
  <c r="M7" i="19"/>
  <c r="M6" i="8" s="1"/>
  <c r="N7" i="19"/>
  <c r="N6" i="8" s="1"/>
  <c r="O7" i="19"/>
  <c r="O6" i="8" s="1"/>
  <c r="P7" i="19"/>
  <c r="P6" i="8" s="1"/>
  <c r="Q7" i="19"/>
  <c r="Q6" i="8" s="1"/>
  <c r="R7" i="19"/>
  <c r="R6" i="8" s="1"/>
  <c r="S7" i="19"/>
  <c r="S6" i="8" s="1"/>
  <c r="T7" i="19"/>
  <c r="T6" i="8" s="1"/>
  <c r="U7" i="19"/>
  <c r="U6" i="8" s="1"/>
  <c r="V7" i="19"/>
  <c r="V6" i="8" s="1"/>
  <c r="W7" i="19"/>
  <c r="W6" i="8" s="1"/>
  <c r="F15" i="8" l="1"/>
  <c r="AB34" i="19"/>
  <c r="F7" i="8"/>
  <c r="AB10" i="19"/>
  <c r="H6" i="8"/>
  <c r="AB7" i="19"/>
  <c r="Z7" i="19"/>
  <c r="AA7" i="19"/>
  <c r="G6" i="8"/>
  <c r="AA34" i="19"/>
  <c r="Y1" i="19" l="1"/>
  <c r="G5" i="8"/>
  <c r="H5" i="8"/>
  <c r="I5" i="8"/>
  <c r="J5" i="8"/>
  <c r="L5" i="8"/>
  <c r="M5" i="8"/>
  <c r="N5" i="8"/>
  <c r="O5" i="8"/>
  <c r="P5" i="8"/>
  <c r="Q5" i="8"/>
  <c r="R5" i="8"/>
  <c r="S5" i="8"/>
  <c r="T5" i="8"/>
  <c r="U5" i="8"/>
  <c r="V5" i="8"/>
  <c r="W5" i="8"/>
  <c r="F5" i="8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F6" i="3"/>
  <c r="G6" i="1"/>
  <c r="H6" i="1"/>
  <c r="I6" i="1"/>
  <c r="J6" i="1"/>
  <c r="K6" i="1"/>
  <c r="L6" i="1"/>
  <c r="M6" i="1"/>
  <c r="N6" i="1"/>
  <c r="O6" i="1"/>
  <c r="P6" i="1"/>
  <c r="Q6" i="1"/>
  <c r="T6" i="1"/>
  <c r="U6" i="1"/>
  <c r="V6" i="1"/>
  <c r="W6" i="1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F14" i="8"/>
  <c r="D14" i="8"/>
  <c r="D15" i="3"/>
  <c r="B15" i="3"/>
  <c r="B15" i="1"/>
  <c r="D15" i="1"/>
  <c r="Y31" i="19"/>
  <c r="X31" i="19"/>
  <c r="AA30" i="19"/>
  <c r="AA29" i="19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D13" i="8"/>
  <c r="B13" i="8"/>
  <c r="S12" i="11" s="1"/>
  <c r="D14" i="3"/>
  <c r="B14" i="3"/>
  <c r="D14" i="1"/>
  <c r="B14" i="1"/>
  <c r="Y28" i="19"/>
  <c r="X28" i="19"/>
  <c r="AA27" i="19"/>
  <c r="AA26" i="19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F12" i="8"/>
  <c r="B12" i="8"/>
  <c r="S11" i="11" s="1"/>
  <c r="D12" i="8"/>
  <c r="D11" i="8"/>
  <c r="D13" i="3"/>
  <c r="B13" i="3"/>
  <c r="B13" i="1"/>
  <c r="D13" i="1"/>
  <c r="Y25" i="19"/>
  <c r="X25" i="19"/>
  <c r="AA24" i="19"/>
  <c r="AA23" i="19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F11" i="8"/>
  <c r="B11" i="8"/>
  <c r="S10" i="11" s="1"/>
  <c r="D12" i="3"/>
  <c r="B12" i="3"/>
  <c r="Y22" i="19"/>
  <c r="X22" i="19"/>
  <c r="AA21" i="19"/>
  <c r="AA20" i="19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F10" i="8"/>
  <c r="D10" i="8"/>
  <c r="B10" i="8"/>
  <c r="S9" i="11" s="1"/>
  <c r="D12" i="1"/>
  <c r="B12" i="1"/>
  <c r="D11" i="3"/>
  <c r="B11" i="3"/>
  <c r="D11" i="1"/>
  <c r="Y19" i="19"/>
  <c r="X19" i="19"/>
  <c r="W10" i="8"/>
  <c r="AB18" i="19"/>
  <c r="AA18" i="19"/>
  <c r="Z18" i="19"/>
  <c r="AA17" i="19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F9" i="8"/>
  <c r="D10" i="1"/>
  <c r="D9" i="8"/>
  <c r="B9" i="8"/>
  <c r="S8" i="11" s="1"/>
  <c r="D10" i="3"/>
  <c r="B10" i="3"/>
  <c r="Y16" i="19"/>
  <c r="X16" i="19"/>
  <c r="AA15" i="19"/>
  <c r="AA14" i="19"/>
  <c r="Z11" i="1" l="1"/>
  <c r="AA31" i="19"/>
  <c r="F13" i="8"/>
  <c r="AA28" i="19"/>
  <c r="AA25" i="19"/>
  <c r="AA22" i="19"/>
  <c r="AA19" i="19"/>
  <c r="AA16" i="19"/>
  <c r="D9" i="1" l="1"/>
  <c r="G2" i="3" l="1"/>
  <c r="G2" i="1"/>
  <c r="C2" i="8"/>
  <c r="C2" i="3"/>
  <c r="C2" i="1"/>
  <c r="V8" i="8"/>
  <c r="D9" i="3"/>
  <c r="B9" i="3"/>
  <c r="D8" i="8"/>
  <c r="B8" i="8"/>
  <c r="S7" i="11" s="1"/>
  <c r="B7" i="8"/>
  <c r="S6" i="11" s="1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W8" i="8"/>
  <c r="Y13" i="19"/>
  <c r="X13" i="19"/>
  <c r="AA12" i="19"/>
  <c r="AA11" i="19"/>
  <c r="K9" i="12" l="1"/>
  <c r="E9" i="12"/>
  <c r="F8" i="8"/>
  <c r="AA13" i="19"/>
  <c r="X2" i="8" l="1"/>
  <c r="AB122" i="19" l="1"/>
  <c r="Z122" i="19"/>
  <c r="AB119" i="19"/>
  <c r="Z119" i="19"/>
  <c r="AB116" i="19"/>
  <c r="Z116" i="19"/>
  <c r="AB113" i="19"/>
  <c r="Z113" i="19"/>
  <c r="AB110" i="19"/>
  <c r="Z110" i="19"/>
  <c r="AB107" i="19"/>
  <c r="Z107" i="19"/>
  <c r="AB104" i="19"/>
  <c r="Z104" i="19"/>
  <c r="AB101" i="19"/>
  <c r="Z101" i="19"/>
  <c r="AB98" i="19"/>
  <c r="Z98" i="19"/>
  <c r="AB95" i="19"/>
  <c r="Z95" i="19"/>
  <c r="AB92" i="19"/>
  <c r="Z92" i="19"/>
  <c r="AB89" i="19"/>
  <c r="Z89" i="19"/>
  <c r="AB86" i="19"/>
  <c r="Z86" i="19"/>
  <c r="AB83" i="19"/>
  <c r="Z83" i="19"/>
  <c r="AB80" i="19"/>
  <c r="Z80" i="19"/>
  <c r="AB77" i="19"/>
  <c r="Z77" i="19"/>
  <c r="AB74" i="19"/>
  <c r="Z74" i="19"/>
  <c r="AB71" i="19"/>
  <c r="Z71" i="19"/>
  <c r="AB68" i="19"/>
  <c r="Z68" i="19"/>
  <c r="AB65" i="19"/>
  <c r="Z65" i="19"/>
  <c r="AB62" i="19"/>
  <c r="Z62" i="19"/>
  <c r="AB59" i="19"/>
  <c r="Z59" i="19"/>
  <c r="AB56" i="19"/>
  <c r="Z56" i="19"/>
  <c r="AB53" i="19"/>
  <c r="Z53" i="19"/>
  <c r="AB50" i="19"/>
  <c r="Z50" i="19"/>
  <c r="AB47" i="19"/>
  <c r="Z47" i="19"/>
  <c r="AB44" i="19"/>
  <c r="Z44" i="19"/>
  <c r="AB41" i="19"/>
  <c r="Z41" i="19"/>
  <c r="AB38" i="19"/>
  <c r="Z38" i="19"/>
  <c r="AB35" i="19"/>
  <c r="Z35" i="19"/>
  <c r="AB123" i="19"/>
  <c r="Z123" i="19"/>
  <c r="AB120" i="19"/>
  <c r="Z120" i="19"/>
  <c r="AB117" i="19"/>
  <c r="Z117" i="19"/>
  <c r="AB114" i="19"/>
  <c r="Z114" i="19"/>
  <c r="AB111" i="19"/>
  <c r="Z111" i="19"/>
  <c r="AB108" i="19"/>
  <c r="Z108" i="19"/>
  <c r="AB105" i="19"/>
  <c r="Z105" i="19"/>
  <c r="AB102" i="19"/>
  <c r="Z102" i="19"/>
  <c r="AB99" i="19"/>
  <c r="Z99" i="19"/>
  <c r="AB96" i="19"/>
  <c r="Z96" i="19"/>
  <c r="AB93" i="19"/>
  <c r="Z93" i="19"/>
  <c r="AB90" i="19"/>
  <c r="Z90" i="19"/>
  <c r="AB87" i="19"/>
  <c r="Z87" i="19"/>
  <c r="AB84" i="19"/>
  <c r="Z84" i="19"/>
  <c r="AB81" i="19"/>
  <c r="Z81" i="19"/>
  <c r="AB78" i="19"/>
  <c r="Z78" i="19"/>
  <c r="AB75" i="19"/>
  <c r="Z75" i="19"/>
  <c r="AB72" i="19"/>
  <c r="Z72" i="19"/>
  <c r="AB69" i="19"/>
  <c r="Z69" i="19"/>
  <c r="AB66" i="19"/>
  <c r="Z66" i="19"/>
  <c r="AB63" i="19"/>
  <c r="Z63" i="19"/>
  <c r="AB60" i="19"/>
  <c r="Z60" i="19"/>
  <c r="AB57" i="19"/>
  <c r="Z57" i="19"/>
  <c r="AB54" i="19"/>
  <c r="Z54" i="19"/>
  <c r="AB51" i="19"/>
  <c r="Z51" i="19"/>
  <c r="AB48" i="19"/>
  <c r="Z48" i="19"/>
  <c r="AB45" i="19"/>
  <c r="Z45" i="19"/>
  <c r="AB42" i="19"/>
  <c r="Z42" i="19"/>
  <c r="AB39" i="19"/>
  <c r="Z39" i="19"/>
  <c r="AB36" i="19"/>
  <c r="Z36" i="19"/>
  <c r="Z124" i="19"/>
  <c r="Z118" i="19"/>
  <c r="Z115" i="19"/>
  <c r="Z106" i="19"/>
  <c r="Z97" i="19"/>
  <c r="Z94" i="19"/>
  <c r="Z91" i="19"/>
  <c r="Z79" i="19"/>
  <c r="Z76" i="19"/>
  <c r="Z70" i="19"/>
  <c r="Z61" i="19"/>
  <c r="Z58" i="19"/>
  <c r="Z52" i="19"/>
  <c r="Z49" i="19"/>
  <c r="Z43" i="19"/>
  <c r="AD43" i="19" s="1"/>
  <c r="Z40" i="19"/>
  <c r="Z37" i="19"/>
  <c r="Z121" i="19"/>
  <c r="Z112" i="19"/>
  <c r="Z109" i="19"/>
  <c r="Z103" i="19"/>
  <c r="Z100" i="19"/>
  <c r="Z88" i="19"/>
  <c r="Z85" i="19"/>
  <c r="Z82" i="19"/>
  <c r="Z73" i="19"/>
  <c r="Z67" i="19"/>
  <c r="Z64" i="19"/>
  <c r="Z55" i="19"/>
  <c r="Z46" i="19"/>
  <c r="AB32" i="19"/>
  <c r="Z32" i="19"/>
  <c r="AB33" i="19"/>
  <c r="Z33" i="19"/>
  <c r="Z34" i="19"/>
  <c r="Z19" i="19"/>
  <c r="AB17" i="19"/>
  <c r="Z17" i="19"/>
  <c r="AB8" i="19"/>
  <c r="Z25" i="19"/>
  <c r="Z28" i="19"/>
  <c r="Z30" i="19"/>
  <c r="AB26" i="19"/>
  <c r="Z26" i="19"/>
  <c r="AB24" i="19"/>
  <c r="Z24" i="19"/>
  <c r="AB20" i="19"/>
  <c r="Z20" i="19"/>
  <c r="AB14" i="19"/>
  <c r="Z14" i="19"/>
  <c r="AB30" i="19"/>
  <c r="AB29" i="19"/>
  <c r="Z29" i="19"/>
  <c r="AB27" i="19"/>
  <c r="Z27" i="19"/>
  <c r="AB23" i="19"/>
  <c r="Z23" i="19"/>
  <c r="AB21" i="19"/>
  <c r="Z21" i="19"/>
  <c r="AB15" i="19"/>
  <c r="Z15" i="19"/>
  <c r="Z22" i="19"/>
  <c r="Z16" i="19"/>
  <c r="Z31" i="19"/>
  <c r="Z9" i="19"/>
  <c r="Z11" i="19"/>
  <c r="Z13" i="19"/>
  <c r="Z8" i="19"/>
  <c r="Z12" i="19"/>
  <c r="AB11" i="19"/>
  <c r="AB12" i="19"/>
  <c r="G4" i="8"/>
  <c r="G4" i="3"/>
  <c r="G4" i="1"/>
  <c r="J1" i="25" s="1"/>
  <c r="D6" i="8"/>
  <c r="D7" i="8"/>
  <c r="D7" i="3"/>
  <c r="B6" i="8"/>
  <c r="S5" i="11" s="1"/>
  <c r="B8" i="3"/>
  <c r="B7" i="3"/>
  <c r="D8" i="3"/>
  <c r="D8" i="1"/>
  <c r="A4" i="1" l="1"/>
  <c r="D6" i="11" s="1"/>
  <c r="AB32" i="12"/>
  <c r="C32" i="12" s="1"/>
  <c r="Z32" i="12"/>
  <c r="B32" i="12" s="1"/>
  <c r="AB33" i="12"/>
  <c r="C33" i="12" s="1"/>
  <c r="Z33" i="12"/>
  <c r="B33" i="12" s="1"/>
  <c r="AB34" i="12"/>
  <c r="C34" i="12" s="1"/>
  <c r="Z34" i="12"/>
  <c r="B34" i="12" s="1"/>
  <c r="N2" i="1"/>
  <c r="L2" i="1"/>
  <c r="D6" i="2"/>
  <c r="G13" i="23" s="1"/>
  <c r="G32" i="12"/>
  <c r="G33" i="12"/>
  <c r="G34" i="12"/>
  <c r="F34" i="12"/>
  <c r="A2" i="1"/>
  <c r="N2" i="3"/>
  <c r="A4" i="3"/>
  <c r="I6" i="11" s="1"/>
  <c r="A2" i="8"/>
  <c r="L2" i="8"/>
  <c r="N2" i="8"/>
  <c r="A4" i="8"/>
  <c r="O6" i="11" s="1"/>
  <c r="F32" i="12"/>
  <c r="N6" i="2"/>
  <c r="N13" i="23" s="1"/>
  <c r="T21" i="5"/>
  <c r="P28" i="26" s="1"/>
  <c r="T13" i="5"/>
  <c r="P20" i="26" s="1"/>
  <c r="T6" i="5"/>
  <c r="P13" i="26" s="1"/>
  <c r="T16" i="5"/>
  <c r="P23" i="26" s="1"/>
  <c r="T8" i="5"/>
  <c r="P15" i="26" s="1"/>
  <c r="S12" i="5"/>
  <c r="O19" i="26" s="1"/>
  <c r="T11" i="5"/>
  <c r="P18" i="26" s="1"/>
  <c r="T14" i="5"/>
  <c r="P21" i="26" s="1"/>
  <c r="S18" i="5"/>
  <c r="O25" i="26" s="1"/>
  <c r="T7" i="5"/>
  <c r="P14" i="26" s="1"/>
  <c r="T10" i="5"/>
  <c r="P17" i="26" s="1"/>
  <c r="M10" i="5"/>
  <c r="M17" i="26" s="1"/>
  <c r="T9" i="5"/>
  <c r="P16" i="26" s="1"/>
  <c r="T12" i="5"/>
  <c r="P19" i="26" s="1"/>
  <c r="S10" i="5"/>
  <c r="O17" i="26" s="1"/>
  <c r="T19" i="5"/>
  <c r="P26" i="26" s="1"/>
  <c r="T18" i="5"/>
  <c r="P25" i="26" s="1"/>
  <c r="M14" i="5"/>
  <c r="M21" i="26" s="1"/>
  <c r="T17" i="5"/>
  <c r="P24" i="26" s="1"/>
  <c r="T20" i="5"/>
  <c r="P27" i="26" s="1"/>
  <c r="T15" i="5"/>
  <c r="P22" i="26" s="1"/>
  <c r="T6" i="10"/>
  <c r="P13" i="27" s="1"/>
  <c r="T15" i="10"/>
  <c r="P22" i="27" s="1"/>
  <c r="T7" i="10"/>
  <c r="P14" i="27" s="1"/>
  <c r="T16" i="10"/>
  <c r="P23" i="27" s="1"/>
  <c r="T8" i="10"/>
  <c r="P15" i="27" s="1"/>
  <c r="T17" i="10"/>
  <c r="P24" i="27" s="1"/>
  <c r="T18" i="10"/>
  <c r="P25" i="27" s="1"/>
  <c r="T13" i="10"/>
  <c r="P20" i="27" s="1"/>
  <c r="T14" i="10"/>
  <c r="P21" i="27" s="1"/>
  <c r="T11" i="10"/>
  <c r="P18" i="27" s="1"/>
  <c r="T12" i="10"/>
  <c r="P19" i="27" s="1"/>
  <c r="T9" i="10"/>
  <c r="P16" i="27" s="1"/>
  <c r="T21" i="10"/>
  <c r="P28" i="27" s="1"/>
  <c r="T19" i="10"/>
  <c r="P26" i="27" s="1"/>
  <c r="T20" i="10"/>
  <c r="P27" i="27" s="1"/>
  <c r="T10" i="10"/>
  <c r="P17" i="27" s="1"/>
  <c r="T22" i="10"/>
  <c r="P29" i="27" s="1"/>
  <c r="T15" i="2"/>
  <c r="P22" i="23" s="1"/>
  <c r="T8" i="2"/>
  <c r="P15" i="23" s="1"/>
  <c r="T16" i="2"/>
  <c r="P23" i="23" s="1"/>
  <c r="T7" i="2"/>
  <c r="P14" i="23" s="1"/>
  <c r="R18" i="23"/>
  <c r="R26" i="23"/>
  <c r="R15" i="23"/>
  <c r="R23" i="23"/>
  <c r="S6" i="2"/>
  <c r="O13" i="23" s="1"/>
  <c r="T17" i="2"/>
  <c r="P24" i="23" s="1"/>
  <c r="T12" i="2"/>
  <c r="P19" i="23" s="1"/>
  <c r="T18" i="2"/>
  <c r="P25" i="23" s="1"/>
  <c r="R16" i="23"/>
  <c r="R29" i="23"/>
  <c r="T6" i="2"/>
  <c r="P13" i="23" s="1"/>
  <c r="R28" i="23"/>
  <c r="R25" i="23"/>
  <c r="T19" i="2"/>
  <c r="P26" i="23" s="1"/>
  <c r="T9" i="2"/>
  <c r="P16" i="23" s="1"/>
  <c r="T20" i="2"/>
  <c r="P27" i="23" s="1"/>
  <c r="T14" i="2"/>
  <c r="P21" i="23" s="1"/>
  <c r="R14" i="23"/>
  <c r="R22" i="23"/>
  <c r="R30" i="23"/>
  <c r="R19" i="23"/>
  <c r="R27" i="23"/>
  <c r="T13" i="2"/>
  <c r="P20" i="23" s="1"/>
  <c r="T10" i="2"/>
  <c r="P17" i="23" s="1"/>
  <c r="R21" i="23"/>
  <c r="R20" i="23"/>
  <c r="T21" i="2"/>
  <c r="P28" i="23" s="1"/>
  <c r="R24" i="23"/>
  <c r="T11" i="2"/>
  <c r="P18" i="23" s="1"/>
  <c r="R17" i="23"/>
  <c r="E6" i="2"/>
  <c r="H13" i="23" s="1"/>
  <c r="W1" i="3"/>
  <c r="T22" i="2"/>
  <c r="P29" i="23" s="1"/>
  <c r="T23" i="2"/>
  <c r="P30" i="23" s="1"/>
  <c r="Y3" i="1"/>
  <c r="Y10" i="19"/>
  <c r="X10" i="19"/>
  <c r="G7" i="8"/>
  <c r="G7" i="10" s="1"/>
  <c r="I14" i="27" s="1"/>
  <c r="J7" i="8"/>
  <c r="M10" i="10" s="1"/>
  <c r="M17" i="27" s="1"/>
  <c r="L7" i="8"/>
  <c r="S12" i="10" s="1"/>
  <c r="O19" i="27" s="1"/>
  <c r="N7" i="8"/>
  <c r="M14" i="10" s="1"/>
  <c r="M21" i="27" s="1"/>
  <c r="P7" i="8"/>
  <c r="S16" i="10" s="1"/>
  <c r="O23" i="27" s="1"/>
  <c r="R7" i="8"/>
  <c r="M18" i="10" s="1"/>
  <c r="M25" i="27" s="1"/>
  <c r="S7" i="8"/>
  <c r="S19" i="10" s="1"/>
  <c r="O26" i="27" s="1"/>
  <c r="U7" i="8"/>
  <c r="S21" i="10" s="1"/>
  <c r="O28" i="27" s="1"/>
  <c r="S9" i="5"/>
  <c r="O16" i="26" s="1"/>
  <c r="M11" i="5"/>
  <c r="M18" i="26" s="1"/>
  <c r="M12" i="5"/>
  <c r="M19" i="26" s="1"/>
  <c r="S13" i="5"/>
  <c r="O20" i="26" s="1"/>
  <c r="S14" i="5"/>
  <c r="O21" i="26" s="1"/>
  <c r="M15" i="5"/>
  <c r="M22" i="26" s="1"/>
  <c r="S16" i="5"/>
  <c r="O23" i="26" s="1"/>
  <c r="S17" i="5"/>
  <c r="O24" i="26" s="1"/>
  <c r="M18" i="5"/>
  <c r="M25" i="26" s="1"/>
  <c r="M19" i="5"/>
  <c r="M26" i="26" s="1"/>
  <c r="T22" i="5"/>
  <c r="P29" i="26" s="1"/>
  <c r="T23" i="5"/>
  <c r="P30" i="26" s="1"/>
  <c r="M20" i="5"/>
  <c r="M27" i="26" s="1"/>
  <c r="V7" i="8"/>
  <c r="S22" i="10" s="1"/>
  <c r="O29" i="27" s="1"/>
  <c r="Q7" i="8"/>
  <c r="M17" i="10" s="1"/>
  <c r="M24" i="27" s="1"/>
  <c r="O7" i="8"/>
  <c r="M15" i="10" s="1"/>
  <c r="M22" i="27" s="1"/>
  <c r="M7" i="8"/>
  <c r="S13" i="10" s="1"/>
  <c r="O20" i="27" s="1"/>
  <c r="K7" i="8"/>
  <c r="S11" i="10" s="1"/>
  <c r="O18" i="27" s="1"/>
  <c r="H7" i="8"/>
  <c r="M8" i="10" s="1"/>
  <c r="M15" i="27" s="1"/>
  <c r="AA9" i="19"/>
  <c r="AA8" i="19"/>
  <c r="Y7" i="19"/>
  <c r="J32" i="12" l="1"/>
  <c r="D5" i="11"/>
  <c r="C3" i="1"/>
  <c r="O5" i="11"/>
  <c r="C3" i="8"/>
  <c r="M23" i="5"/>
  <c r="M30" i="26" s="1"/>
  <c r="W1" i="1"/>
  <c r="T15" i="12"/>
  <c r="S21" i="5"/>
  <c r="O28" i="26" s="1"/>
  <c r="U1" i="1"/>
  <c r="U1" i="3"/>
  <c r="X2" i="3" s="1"/>
  <c r="S20" i="5"/>
  <c r="O27" i="26" s="1"/>
  <c r="AB7" i="1"/>
  <c r="S22" i="5"/>
  <c r="O29" i="26" s="1"/>
  <c r="M22" i="5"/>
  <c r="M29" i="26" s="1"/>
  <c r="V4" i="1"/>
  <c r="R13" i="23"/>
  <c r="W9" i="12"/>
  <c r="M17" i="5"/>
  <c r="M24" i="26" s="1"/>
  <c r="S23" i="5"/>
  <c r="O30" i="26" s="1"/>
  <c r="S11" i="5"/>
  <c r="O18" i="26" s="1"/>
  <c r="M21" i="5"/>
  <c r="M28" i="26" s="1"/>
  <c r="M7" i="5"/>
  <c r="M14" i="26" s="1"/>
  <c r="M16" i="5"/>
  <c r="M23" i="26" s="1"/>
  <c r="S15" i="5"/>
  <c r="O22" i="26" s="1"/>
  <c r="S19" i="5"/>
  <c r="O26" i="26" s="1"/>
  <c r="Q25" i="26"/>
  <c r="M13" i="5"/>
  <c r="M20" i="26" s="1"/>
  <c r="S14" i="10"/>
  <c r="O21" i="27" s="1"/>
  <c r="M19" i="10"/>
  <c r="M26" i="27" s="1"/>
  <c r="M16" i="10"/>
  <c r="M23" i="27" s="1"/>
  <c r="S15" i="10"/>
  <c r="O22" i="27" s="1"/>
  <c r="M11" i="10"/>
  <c r="M18" i="27" s="1"/>
  <c r="M12" i="10"/>
  <c r="M19" i="27" s="1"/>
  <c r="S18" i="10"/>
  <c r="O25" i="27" s="1"/>
  <c r="M13" i="10"/>
  <c r="M20" i="27" s="1"/>
  <c r="M22" i="10"/>
  <c r="M29" i="27" s="1"/>
  <c r="S17" i="10"/>
  <c r="O24" i="27" s="1"/>
  <c r="M21" i="10"/>
  <c r="M28" i="27" s="1"/>
  <c r="N1" i="8"/>
  <c r="N1" i="1"/>
  <c r="H34" i="12"/>
  <c r="S8" i="5"/>
  <c r="O15" i="26" s="1"/>
  <c r="L2" i="3"/>
  <c r="N1" i="3" s="1"/>
  <c r="S8" i="10"/>
  <c r="O15" i="27" s="1"/>
  <c r="M7" i="10"/>
  <c r="M14" i="27" s="1"/>
  <c r="M9" i="5"/>
  <c r="M16" i="26" s="1"/>
  <c r="S10" i="10"/>
  <c r="O17" i="27" s="1"/>
  <c r="S7" i="10"/>
  <c r="O14" i="27" s="1"/>
  <c r="S7" i="5"/>
  <c r="O14" i="26" s="1"/>
  <c r="M8" i="5"/>
  <c r="M15" i="26" s="1"/>
  <c r="A2" i="3"/>
  <c r="AA7" i="1"/>
  <c r="F33" i="12"/>
  <c r="V4" i="3"/>
  <c r="Q13" i="23"/>
  <c r="T24" i="2"/>
  <c r="M6" i="5"/>
  <c r="M13" i="26" s="1"/>
  <c r="S6" i="5"/>
  <c r="O13" i="26" s="1"/>
  <c r="S22" i="2"/>
  <c r="M22" i="2"/>
  <c r="M29" i="23" s="1"/>
  <c r="S20" i="2"/>
  <c r="M20" i="2"/>
  <c r="M27" i="23" s="1"/>
  <c r="S18" i="2"/>
  <c r="M18" i="2"/>
  <c r="M25" i="23" s="1"/>
  <c r="S16" i="2"/>
  <c r="M16" i="2"/>
  <c r="M23" i="23" s="1"/>
  <c r="M14" i="2"/>
  <c r="M21" i="23" s="1"/>
  <c r="S14" i="2"/>
  <c r="S12" i="2"/>
  <c r="M12" i="2"/>
  <c r="M19" i="23" s="1"/>
  <c r="S10" i="2"/>
  <c r="M10" i="2"/>
  <c r="M17" i="23" s="1"/>
  <c r="S8" i="2"/>
  <c r="M8" i="2"/>
  <c r="M15" i="23" s="1"/>
  <c r="M23" i="2"/>
  <c r="M30" i="23" s="1"/>
  <c r="S23" i="2"/>
  <c r="M21" i="2"/>
  <c r="M28" i="23" s="1"/>
  <c r="S21" i="2"/>
  <c r="M19" i="2"/>
  <c r="M26" i="23" s="1"/>
  <c r="S19" i="2"/>
  <c r="M17" i="2"/>
  <c r="M24" i="23" s="1"/>
  <c r="S17" i="2"/>
  <c r="M15" i="2"/>
  <c r="M22" i="23" s="1"/>
  <c r="S15" i="2"/>
  <c r="M13" i="2"/>
  <c r="M20" i="23" s="1"/>
  <c r="S13" i="2"/>
  <c r="S11" i="2"/>
  <c r="S9" i="2"/>
  <c r="M9" i="2"/>
  <c r="M16" i="23" s="1"/>
  <c r="S7" i="2"/>
  <c r="O14" i="23" s="1"/>
  <c r="M7" i="2"/>
  <c r="M14" i="23" s="1"/>
  <c r="W10" i="12"/>
  <c r="T7" i="8"/>
  <c r="Z10" i="19"/>
  <c r="I7" i="8"/>
  <c r="W7" i="8"/>
  <c r="T23" i="10" s="1"/>
  <c r="P30" i="27" s="1"/>
  <c r="AA10" i="19"/>
  <c r="K4" i="1" l="1"/>
  <c r="I5" i="11"/>
  <c r="C3" i="3"/>
  <c r="K4" i="3" s="1"/>
  <c r="Z2" i="19"/>
  <c r="X2" i="1"/>
  <c r="Q18" i="23"/>
  <c r="W14" i="12"/>
  <c r="Q20" i="23"/>
  <c r="W16" i="12"/>
  <c r="Q24" i="23"/>
  <c r="W20" i="12"/>
  <c r="Q28" i="23"/>
  <c r="W24" i="12"/>
  <c r="Q15" i="23"/>
  <c r="W11" i="12"/>
  <c r="Q19" i="23"/>
  <c r="W15" i="12"/>
  <c r="Q23" i="23"/>
  <c r="W19" i="12"/>
  <c r="Q27" i="23"/>
  <c r="W23" i="12"/>
  <c r="Q16" i="23"/>
  <c r="W12" i="12"/>
  <c r="Q22" i="23"/>
  <c r="W18" i="12"/>
  <c r="Q26" i="23"/>
  <c r="W22" i="12"/>
  <c r="Q30" i="23"/>
  <c r="W26" i="12"/>
  <c r="Q17" i="23"/>
  <c r="W13" i="12"/>
  <c r="Q21" i="23"/>
  <c r="W17" i="12"/>
  <c r="Q25" i="23"/>
  <c r="W21" i="12"/>
  <c r="Q29" i="23"/>
  <c r="W25" i="12"/>
  <c r="S23" i="10"/>
  <c r="O30" i="27" s="1"/>
  <c r="M23" i="10"/>
  <c r="M30" i="27" s="1"/>
  <c r="M20" i="10"/>
  <c r="M27" i="27" s="1"/>
  <c r="S20" i="10"/>
  <c r="O27" i="27" s="1"/>
  <c r="AA2" i="19"/>
  <c r="M9" i="10"/>
  <c r="M16" i="27" s="1"/>
  <c r="S9" i="10"/>
  <c r="O16" i="27" s="1"/>
  <c r="Q14" i="23"/>
  <c r="O22" i="23"/>
  <c r="O26" i="23"/>
  <c r="O15" i="23"/>
  <c r="O19" i="23"/>
  <c r="O21" i="23"/>
  <c r="O23" i="23"/>
  <c r="O27" i="23"/>
  <c r="O16" i="23"/>
  <c r="O18" i="23"/>
  <c r="O20" i="23"/>
  <c r="O24" i="23"/>
  <c r="O28" i="23"/>
  <c r="O17" i="23"/>
  <c r="O25" i="23"/>
  <c r="O29" i="23"/>
  <c r="O30" i="23"/>
  <c r="S6" i="10"/>
  <c r="O13" i="27" s="1"/>
  <c r="M6" i="10"/>
  <c r="M13" i="27" s="1"/>
  <c r="S24" i="2"/>
  <c r="AB9" i="19"/>
  <c r="AB6" i="19"/>
  <c r="Z6" i="19"/>
  <c r="W1" i="8"/>
  <c r="U1" i="8" l="1"/>
  <c r="Z2" i="8" s="1"/>
  <c r="E52" i="12" l="1"/>
  <c r="H33" i="12"/>
  <c r="H32" i="12"/>
  <c r="V26" i="12"/>
  <c r="U26" i="12"/>
  <c r="T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C26" i="12"/>
  <c r="B26" i="12"/>
  <c r="V25" i="12"/>
  <c r="U25" i="12"/>
  <c r="T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B25" i="12"/>
  <c r="V24" i="12"/>
  <c r="U24" i="12"/>
  <c r="T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B24" i="12"/>
  <c r="V23" i="12"/>
  <c r="U23" i="12"/>
  <c r="T23" i="12"/>
  <c r="O23" i="12"/>
  <c r="N23" i="12"/>
  <c r="M23" i="12"/>
  <c r="L23" i="12"/>
  <c r="K23" i="12"/>
  <c r="J23" i="12"/>
  <c r="I23" i="12"/>
  <c r="H23" i="12"/>
  <c r="G23" i="12"/>
  <c r="F23" i="12"/>
  <c r="E23" i="12"/>
  <c r="B23" i="12"/>
  <c r="V22" i="12"/>
  <c r="U22" i="12"/>
  <c r="T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B22" i="12"/>
  <c r="V21" i="12"/>
  <c r="U21" i="12"/>
  <c r="T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B21" i="12"/>
  <c r="V20" i="12"/>
  <c r="U20" i="12"/>
  <c r="T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B20" i="12"/>
  <c r="V19" i="12"/>
  <c r="U19" i="12"/>
  <c r="T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B19" i="12"/>
  <c r="V18" i="12"/>
  <c r="U18" i="12"/>
  <c r="T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B18" i="12"/>
  <c r="V17" i="12"/>
  <c r="U17" i="12"/>
  <c r="T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B17" i="12"/>
  <c r="V16" i="12"/>
  <c r="U16" i="12"/>
  <c r="T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B16" i="12"/>
  <c r="V15" i="12"/>
  <c r="U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B15" i="12"/>
  <c r="V14" i="12"/>
  <c r="U14" i="12"/>
  <c r="T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B14" i="12"/>
  <c r="V13" i="12"/>
  <c r="U13" i="12"/>
  <c r="T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B13" i="12"/>
  <c r="V12" i="12"/>
  <c r="U12" i="12"/>
  <c r="T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B12" i="12"/>
  <c r="V11" i="12"/>
  <c r="U11" i="12"/>
  <c r="T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B11" i="12"/>
  <c r="V10" i="12"/>
  <c r="U10" i="12"/>
  <c r="T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B10" i="12"/>
  <c r="V9" i="12"/>
  <c r="U9" i="12"/>
  <c r="T9" i="12"/>
  <c r="P9" i="12"/>
  <c r="O9" i="12"/>
  <c r="N9" i="12"/>
  <c r="M9" i="12"/>
  <c r="L9" i="12"/>
  <c r="J9" i="12"/>
  <c r="I9" i="12"/>
  <c r="H9" i="12"/>
  <c r="G9" i="12"/>
  <c r="F9" i="12"/>
  <c r="B9" i="12"/>
  <c r="K3" i="12"/>
  <c r="E3" i="12"/>
  <c r="L32" i="12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C4" i="8"/>
  <c r="G2" i="8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Y47" i="3"/>
  <c r="X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B11" i="3"/>
  <c r="N23" i="2"/>
  <c r="N30" i="23" s="1"/>
  <c r="K23" i="2"/>
  <c r="J23" i="2"/>
  <c r="K30" i="23" s="1"/>
  <c r="H23" i="2"/>
  <c r="G23" i="2"/>
  <c r="E23" i="2"/>
  <c r="H30" i="23" s="1"/>
  <c r="D23" i="2"/>
  <c r="B23" i="2"/>
  <c r="N22" i="2"/>
  <c r="N29" i="23" s="1"/>
  <c r="K22" i="2"/>
  <c r="J22" i="2"/>
  <c r="K29" i="23" s="1"/>
  <c r="H22" i="2"/>
  <c r="G22" i="2"/>
  <c r="E22" i="2"/>
  <c r="H29" i="23" s="1"/>
  <c r="D22" i="2"/>
  <c r="B22" i="2"/>
  <c r="N21" i="2"/>
  <c r="N28" i="23" s="1"/>
  <c r="K21" i="2"/>
  <c r="J21" i="2"/>
  <c r="K28" i="23" s="1"/>
  <c r="H21" i="2"/>
  <c r="G21" i="2"/>
  <c r="E21" i="2"/>
  <c r="H28" i="23" s="1"/>
  <c r="D21" i="2"/>
  <c r="B21" i="2"/>
  <c r="N20" i="2"/>
  <c r="N27" i="23" s="1"/>
  <c r="K20" i="2"/>
  <c r="J20" i="2"/>
  <c r="K27" i="23" s="1"/>
  <c r="H20" i="2"/>
  <c r="G20" i="2"/>
  <c r="E20" i="2"/>
  <c r="H27" i="23" s="1"/>
  <c r="D20" i="2"/>
  <c r="B20" i="2"/>
  <c r="N19" i="2"/>
  <c r="N26" i="23" s="1"/>
  <c r="K19" i="2"/>
  <c r="J19" i="2"/>
  <c r="K26" i="23" s="1"/>
  <c r="H19" i="2"/>
  <c r="G19" i="2"/>
  <c r="E19" i="2"/>
  <c r="H26" i="23" s="1"/>
  <c r="D19" i="2"/>
  <c r="B19" i="2"/>
  <c r="N18" i="2"/>
  <c r="N25" i="23" s="1"/>
  <c r="K18" i="2"/>
  <c r="J18" i="2"/>
  <c r="K25" i="23" s="1"/>
  <c r="H18" i="2"/>
  <c r="G18" i="2"/>
  <c r="E18" i="2"/>
  <c r="H25" i="23" s="1"/>
  <c r="D18" i="2"/>
  <c r="B18" i="2"/>
  <c r="N17" i="2"/>
  <c r="N24" i="23" s="1"/>
  <c r="K17" i="2"/>
  <c r="J17" i="2"/>
  <c r="K24" i="23" s="1"/>
  <c r="H17" i="2"/>
  <c r="G17" i="2"/>
  <c r="E17" i="2"/>
  <c r="H24" i="23" s="1"/>
  <c r="D17" i="2"/>
  <c r="B17" i="2"/>
  <c r="N16" i="2"/>
  <c r="N23" i="23" s="1"/>
  <c r="K16" i="2"/>
  <c r="J16" i="2"/>
  <c r="K23" i="23" s="1"/>
  <c r="H16" i="2"/>
  <c r="G16" i="2"/>
  <c r="E16" i="2"/>
  <c r="H23" i="23" s="1"/>
  <c r="D16" i="2"/>
  <c r="B16" i="2"/>
  <c r="N15" i="2"/>
  <c r="N22" i="23" s="1"/>
  <c r="K15" i="2"/>
  <c r="J15" i="2"/>
  <c r="K22" i="23" s="1"/>
  <c r="H15" i="2"/>
  <c r="G15" i="2"/>
  <c r="E15" i="2"/>
  <c r="H22" i="23" s="1"/>
  <c r="D15" i="2"/>
  <c r="B15" i="2"/>
  <c r="N14" i="2"/>
  <c r="N21" i="23" s="1"/>
  <c r="K14" i="2"/>
  <c r="J14" i="2"/>
  <c r="K21" i="23" s="1"/>
  <c r="H14" i="2"/>
  <c r="G14" i="2"/>
  <c r="E14" i="2"/>
  <c r="H21" i="23" s="1"/>
  <c r="D14" i="2"/>
  <c r="B14" i="2"/>
  <c r="N13" i="2"/>
  <c r="N20" i="23" s="1"/>
  <c r="K13" i="2"/>
  <c r="J13" i="2"/>
  <c r="K20" i="23" s="1"/>
  <c r="H13" i="2"/>
  <c r="G13" i="2"/>
  <c r="E13" i="2"/>
  <c r="H20" i="23" s="1"/>
  <c r="D13" i="2"/>
  <c r="B13" i="2"/>
  <c r="N12" i="2"/>
  <c r="N19" i="23" s="1"/>
  <c r="K12" i="2"/>
  <c r="J12" i="2"/>
  <c r="K19" i="23" s="1"/>
  <c r="H12" i="2"/>
  <c r="G12" i="2"/>
  <c r="E12" i="2"/>
  <c r="H19" i="23" s="1"/>
  <c r="D12" i="2"/>
  <c r="B12" i="2"/>
  <c r="N11" i="2"/>
  <c r="N18" i="23" s="1"/>
  <c r="M11" i="2"/>
  <c r="M18" i="23" s="1"/>
  <c r="K11" i="2"/>
  <c r="J11" i="2"/>
  <c r="K18" i="23" s="1"/>
  <c r="H11" i="2"/>
  <c r="G11" i="2"/>
  <c r="E11" i="2"/>
  <c r="H18" i="23" s="1"/>
  <c r="D11" i="2"/>
  <c r="B11" i="2"/>
  <c r="N10" i="2"/>
  <c r="N17" i="23" s="1"/>
  <c r="K10" i="2"/>
  <c r="J10" i="2"/>
  <c r="K17" i="23" s="1"/>
  <c r="H10" i="2"/>
  <c r="G10" i="2"/>
  <c r="E10" i="2"/>
  <c r="H17" i="23" s="1"/>
  <c r="D10" i="2"/>
  <c r="B10" i="2"/>
  <c r="N9" i="2"/>
  <c r="N16" i="23" s="1"/>
  <c r="K9" i="2"/>
  <c r="J9" i="2"/>
  <c r="K16" i="23" s="1"/>
  <c r="H9" i="2"/>
  <c r="G9" i="2"/>
  <c r="E9" i="2"/>
  <c r="H16" i="23" s="1"/>
  <c r="D9" i="2"/>
  <c r="B9" i="2"/>
  <c r="N8" i="2"/>
  <c r="N15" i="23" s="1"/>
  <c r="K8" i="2"/>
  <c r="J8" i="2"/>
  <c r="K15" i="23" s="1"/>
  <c r="H8" i="2"/>
  <c r="G8" i="2"/>
  <c r="E8" i="2"/>
  <c r="H15" i="23" s="1"/>
  <c r="D8" i="2"/>
  <c r="B8" i="2"/>
  <c r="N7" i="2"/>
  <c r="N14" i="23" s="1"/>
  <c r="K7" i="2"/>
  <c r="J7" i="2"/>
  <c r="K14" i="23" s="1"/>
  <c r="H7" i="2"/>
  <c r="G7" i="2"/>
  <c r="E7" i="2"/>
  <c r="H14" i="23" s="1"/>
  <c r="D7" i="2"/>
  <c r="B7" i="2"/>
  <c r="M6" i="2"/>
  <c r="M13" i="23" s="1"/>
  <c r="K6" i="2"/>
  <c r="J6" i="2"/>
  <c r="K13" i="23" s="1"/>
  <c r="H6" i="2"/>
  <c r="J13" i="23" s="1"/>
  <c r="G6" i="2"/>
  <c r="B6" i="2"/>
  <c r="Y47" i="1"/>
  <c r="X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B3" i="1"/>
  <c r="G50" i="12" s="1"/>
  <c r="AA3" i="1"/>
  <c r="Z3" i="1"/>
  <c r="AB4" i="1" l="1"/>
  <c r="I33" i="11"/>
  <c r="D32" i="11"/>
  <c r="O7" i="23" s="1"/>
  <c r="P45" i="12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C50" i="12"/>
  <c r="Z4" i="1"/>
  <c r="O33" i="11"/>
  <c r="D33" i="11"/>
  <c r="M32" i="12"/>
  <c r="D7" i="11"/>
  <c r="I32" i="11"/>
  <c r="O32" i="11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14" i="23"/>
  <c r="L13" i="23"/>
  <c r="T13" i="23" s="1"/>
  <c r="L14" i="23"/>
  <c r="L15" i="23"/>
  <c r="L16" i="23"/>
  <c r="L17" i="23"/>
  <c r="L18" i="23"/>
  <c r="I19" i="23"/>
  <c r="I20" i="23"/>
  <c r="I21" i="23"/>
  <c r="I22" i="23"/>
  <c r="I23" i="23"/>
  <c r="I24" i="23"/>
  <c r="I25" i="23"/>
  <c r="I26" i="23"/>
  <c r="I27" i="23"/>
  <c r="I28" i="23"/>
  <c r="I29" i="23"/>
  <c r="I13" i="23"/>
  <c r="I14" i="23"/>
  <c r="I15" i="23"/>
  <c r="I16" i="23"/>
  <c r="I17" i="23"/>
  <c r="I18" i="23"/>
  <c r="L19" i="23"/>
  <c r="L20" i="23"/>
  <c r="L21" i="23"/>
  <c r="L22" i="23"/>
  <c r="L23" i="23"/>
  <c r="L24" i="23"/>
  <c r="L25" i="23"/>
  <c r="L26" i="23"/>
  <c r="L27" i="23"/>
  <c r="L28" i="23"/>
  <c r="L29" i="23"/>
  <c r="I30" i="23"/>
  <c r="L30" i="23"/>
  <c r="Y6" i="2"/>
  <c r="U10" i="5"/>
  <c r="U14" i="5"/>
  <c r="U9" i="5"/>
  <c r="U13" i="5"/>
  <c r="U17" i="5"/>
  <c r="U21" i="5"/>
  <c r="U18" i="5"/>
  <c r="U22" i="5"/>
  <c r="U8" i="5"/>
  <c r="U12" i="5"/>
  <c r="U16" i="5"/>
  <c r="U7" i="5"/>
  <c r="U11" i="5"/>
  <c r="U15" i="5"/>
  <c r="U19" i="5"/>
  <c r="U23" i="5"/>
  <c r="U20" i="5"/>
  <c r="U6" i="5"/>
  <c r="Y12" i="2"/>
  <c r="AB38" i="3"/>
  <c r="AB39" i="3"/>
  <c r="Z39" i="3"/>
  <c r="AB14" i="8"/>
  <c r="U13" i="11" s="1"/>
  <c r="V13" i="11" s="1"/>
  <c r="AD10" i="8"/>
  <c r="AB10" i="8"/>
  <c r="U9" i="11" s="1"/>
  <c r="V9" i="11" s="1"/>
  <c r="AD7" i="8"/>
  <c r="AD12" i="8"/>
  <c r="AD14" i="8"/>
  <c r="AD16" i="8"/>
  <c r="AD18" i="8"/>
  <c r="AD20" i="8"/>
  <c r="AD22" i="8"/>
  <c r="AD24" i="8"/>
  <c r="AD26" i="8"/>
  <c r="AD28" i="8"/>
  <c r="AD30" i="8"/>
  <c r="AD32" i="8"/>
  <c r="AD34" i="8"/>
  <c r="AD36" i="8"/>
  <c r="AD38" i="8"/>
  <c r="AD40" i="8"/>
  <c r="AD42" i="8"/>
  <c r="AD44" i="8"/>
  <c r="AB9" i="8"/>
  <c r="U8" i="11" s="1"/>
  <c r="V8" i="11" s="1"/>
  <c r="AB11" i="8"/>
  <c r="U10" i="11" s="1"/>
  <c r="V10" i="11" s="1"/>
  <c r="AB13" i="8"/>
  <c r="U12" i="11" s="1"/>
  <c r="V12" i="11" s="1"/>
  <c r="AB16" i="8"/>
  <c r="U15" i="11" s="1"/>
  <c r="V15" i="11" s="1"/>
  <c r="AB18" i="8"/>
  <c r="U17" i="11" s="1"/>
  <c r="V17" i="11" s="1"/>
  <c r="AB20" i="8"/>
  <c r="U19" i="11" s="1"/>
  <c r="V19" i="11" s="1"/>
  <c r="AB22" i="8"/>
  <c r="U21" i="11" s="1"/>
  <c r="V21" i="11" s="1"/>
  <c r="AB24" i="8"/>
  <c r="U23" i="11" s="1"/>
  <c r="V23" i="11" s="1"/>
  <c r="AB26" i="8"/>
  <c r="U25" i="11" s="1"/>
  <c r="V25" i="11" s="1"/>
  <c r="AB28" i="8"/>
  <c r="U27" i="11" s="1"/>
  <c r="V27" i="11" s="1"/>
  <c r="AB30" i="8"/>
  <c r="U29" i="11" s="1"/>
  <c r="V29" i="11" s="1"/>
  <c r="AB32" i="8"/>
  <c r="U31" i="11" s="1"/>
  <c r="V31" i="11" s="1"/>
  <c r="AB34" i="8"/>
  <c r="U33" i="11" s="1"/>
  <c r="V33" i="11" s="1"/>
  <c r="AB36" i="8"/>
  <c r="U35" i="11" s="1"/>
  <c r="V35" i="11" s="1"/>
  <c r="AB38" i="8"/>
  <c r="U37" i="11" s="1"/>
  <c r="V37" i="11" s="1"/>
  <c r="AB40" i="8"/>
  <c r="U39" i="11" s="1"/>
  <c r="V39" i="11" s="1"/>
  <c r="AB42" i="8"/>
  <c r="U41" i="11" s="1"/>
  <c r="V41" i="11" s="1"/>
  <c r="AB44" i="8"/>
  <c r="U43" i="11" s="1"/>
  <c r="V43" i="11" s="1"/>
  <c r="AB8" i="8"/>
  <c r="U7" i="11" s="1"/>
  <c r="V7" i="11" s="1"/>
  <c r="AB7" i="8"/>
  <c r="U6" i="11" s="1"/>
  <c r="V6" i="11" s="1"/>
  <c r="AD9" i="8"/>
  <c r="AD11" i="8"/>
  <c r="AD13" i="8"/>
  <c r="AD15" i="8"/>
  <c r="AD17" i="8"/>
  <c r="AD19" i="8"/>
  <c r="AD21" i="8"/>
  <c r="AD23" i="8"/>
  <c r="AD25" i="8"/>
  <c r="AD27" i="8"/>
  <c r="AD29" i="8"/>
  <c r="AD31" i="8"/>
  <c r="AD33" i="8"/>
  <c r="AD35" i="8"/>
  <c r="AD37" i="8"/>
  <c r="AD39" i="8"/>
  <c r="AD41" i="8"/>
  <c r="AD43" i="8"/>
  <c r="AD45" i="8"/>
  <c r="AB12" i="8"/>
  <c r="U11" i="11" s="1"/>
  <c r="V11" i="11" s="1"/>
  <c r="AB15" i="8"/>
  <c r="U14" i="11" s="1"/>
  <c r="V14" i="11" s="1"/>
  <c r="AB17" i="8"/>
  <c r="U16" i="11" s="1"/>
  <c r="V16" i="11" s="1"/>
  <c r="AB19" i="8"/>
  <c r="U18" i="11" s="1"/>
  <c r="V18" i="11" s="1"/>
  <c r="AB21" i="8"/>
  <c r="U20" i="11" s="1"/>
  <c r="V20" i="11" s="1"/>
  <c r="AB23" i="8"/>
  <c r="U22" i="11" s="1"/>
  <c r="V22" i="11" s="1"/>
  <c r="AB25" i="8"/>
  <c r="U24" i="11" s="1"/>
  <c r="V24" i="11" s="1"/>
  <c r="AB27" i="8"/>
  <c r="U26" i="11" s="1"/>
  <c r="V26" i="11" s="1"/>
  <c r="AB29" i="8"/>
  <c r="U28" i="11" s="1"/>
  <c r="V28" i="11" s="1"/>
  <c r="AB31" i="8"/>
  <c r="U30" i="11" s="1"/>
  <c r="V30" i="11" s="1"/>
  <c r="AB33" i="8"/>
  <c r="U32" i="11" s="1"/>
  <c r="V32" i="11" s="1"/>
  <c r="AB35" i="8"/>
  <c r="U34" i="11" s="1"/>
  <c r="V34" i="11" s="1"/>
  <c r="AB37" i="8"/>
  <c r="U36" i="11" s="1"/>
  <c r="V36" i="11" s="1"/>
  <c r="AB39" i="8"/>
  <c r="U38" i="11" s="1"/>
  <c r="V38" i="11" s="1"/>
  <c r="AB41" i="8"/>
  <c r="U40" i="11" s="1"/>
  <c r="V40" i="11" s="1"/>
  <c r="AB43" i="8"/>
  <c r="U42" i="11" s="1"/>
  <c r="V42" i="11" s="1"/>
  <c r="AB45" i="8"/>
  <c r="U44" i="11" s="1"/>
  <c r="V44" i="11" s="1"/>
  <c r="AD8" i="8"/>
  <c r="AB6" i="8"/>
  <c r="U5" i="11" s="1"/>
  <c r="V5" i="11" s="1"/>
  <c r="AD6" i="8"/>
  <c r="B50" i="12"/>
  <c r="AB46" i="1"/>
  <c r="AB46" i="3"/>
  <c r="AB7" i="3"/>
  <c r="S26" i="12"/>
  <c r="S25" i="12"/>
  <c r="Q17" i="12"/>
  <c r="S24" i="12"/>
  <c r="Q11" i="12"/>
  <c r="S12" i="12"/>
  <c r="Q13" i="12"/>
  <c r="S16" i="12"/>
  <c r="Q24" i="12"/>
  <c r="R26" i="12"/>
  <c r="R18" i="12"/>
  <c r="R24" i="12"/>
  <c r="Y19" i="2"/>
  <c r="Y7" i="2"/>
  <c r="Q22" i="12"/>
  <c r="Y11" i="2"/>
  <c r="Y20" i="2"/>
  <c r="Y9" i="2"/>
  <c r="Y16" i="2"/>
  <c r="Y10" i="2"/>
  <c r="Y8" i="2"/>
  <c r="Y15" i="2"/>
  <c r="Q15" i="12"/>
  <c r="Q18" i="12"/>
  <c r="Q14" i="12"/>
  <c r="Q23" i="12"/>
  <c r="Q12" i="12"/>
  <c r="AB13" i="3"/>
  <c r="Z16" i="3"/>
  <c r="S23" i="12"/>
  <c r="AB13" i="1"/>
  <c r="R25" i="12"/>
  <c r="Q21" i="12"/>
  <c r="Y3" i="3"/>
  <c r="AA3" i="8" s="1"/>
  <c r="Q25" i="12"/>
  <c r="Q26" i="12"/>
  <c r="Z38" i="1"/>
  <c r="S14" i="12"/>
  <c r="S11" i="12"/>
  <c r="S20" i="12"/>
  <c r="S22" i="12"/>
  <c r="S15" i="12"/>
  <c r="S18" i="12"/>
  <c r="S10" i="12"/>
  <c r="S13" i="12"/>
  <c r="S19" i="12"/>
  <c r="S9" i="12"/>
  <c r="R9" i="12"/>
  <c r="R15" i="12"/>
  <c r="R17" i="12"/>
  <c r="R16" i="12"/>
  <c r="R13" i="12"/>
  <c r="R20" i="12"/>
  <c r="R12" i="12"/>
  <c r="R11" i="12"/>
  <c r="R10" i="12"/>
  <c r="R22" i="12"/>
  <c r="R21" i="12"/>
  <c r="R19" i="12"/>
  <c r="Q9" i="12"/>
  <c r="Q20" i="12"/>
  <c r="K6" i="10"/>
  <c r="L13" i="27" s="1"/>
  <c r="AB35" i="3"/>
  <c r="AB9" i="3"/>
  <c r="Z14" i="3"/>
  <c r="AB17" i="3"/>
  <c r="Z18" i="3"/>
  <c r="AB40" i="3"/>
  <c r="AB23" i="3"/>
  <c r="Z8" i="3"/>
  <c r="Z12" i="3"/>
  <c r="AB15" i="3"/>
  <c r="AB36" i="3"/>
  <c r="Z37" i="3"/>
  <c r="Z10" i="3"/>
  <c r="AB19" i="3"/>
  <c r="Z20" i="3"/>
  <c r="Z24" i="3"/>
  <c r="AB27" i="3"/>
  <c r="Z28" i="3"/>
  <c r="AB31" i="3"/>
  <c r="Z32" i="3"/>
  <c r="AB21" i="3"/>
  <c r="Z22" i="3"/>
  <c r="AB25" i="3"/>
  <c r="Z26" i="3"/>
  <c r="AB29" i="3"/>
  <c r="Z30" i="3"/>
  <c r="AB33" i="3"/>
  <c r="Z34" i="3"/>
  <c r="Z18" i="1"/>
  <c r="Z10" i="1"/>
  <c r="Z34" i="1"/>
  <c r="Z7" i="1"/>
  <c r="Z22" i="1"/>
  <c r="S17" i="12"/>
  <c r="Z19" i="3"/>
  <c r="AB20" i="3"/>
  <c r="Z21" i="3"/>
  <c r="AB22" i="3"/>
  <c r="Z23" i="3"/>
  <c r="AB24" i="3"/>
  <c r="Z25" i="3"/>
  <c r="AB26" i="3"/>
  <c r="Z27" i="3"/>
  <c r="AB28" i="3"/>
  <c r="Z29" i="3"/>
  <c r="AB30" i="3"/>
  <c r="Z31" i="3"/>
  <c r="AB32" i="3"/>
  <c r="Z33" i="3"/>
  <c r="AB34" i="3"/>
  <c r="Z35" i="3"/>
  <c r="R23" i="12"/>
  <c r="Z7" i="3"/>
  <c r="AB8" i="3"/>
  <c r="Z9" i="3"/>
  <c r="AB10" i="3"/>
  <c r="Z11" i="3"/>
  <c r="AB12" i="3"/>
  <c r="Z13" i="3"/>
  <c r="AB14" i="3"/>
  <c r="Z15" i="3"/>
  <c r="AB16" i="3"/>
  <c r="Z17" i="3"/>
  <c r="AB18" i="3"/>
  <c r="Q16" i="12"/>
  <c r="Z14" i="1"/>
  <c r="AB16" i="1"/>
  <c r="Z26" i="1"/>
  <c r="Z42" i="1"/>
  <c r="Z30" i="1"/>
  <c r="Z46" i="8"/>
  <c r="S21" i="12"/>
  <c r="J28" i="12"/>
  <c r="M28" i="12"/>
  <c r="P28" i="12"/>
  <c r="V28" i="12"/>
  <c r="X48" i="3"/>
  <c r="AB41" i="3"/>
  <c r="Z42" i="3"/>
  <c r="AB45" i="3"/>
  <c r="Z46" i="3"/>
  <c r="Z36" i="3"/>
  <c r="AB37" i="3"/>
  <c r="Z38" i="3"/>
  <c r="Z40" i="3"/>
  <c r="AB43" i="3"/>
  <c r="Z44" i="3"/>
  <c r="R14" i="12"/>
  <c r="Z41" i="3"/>
  <c r="AB42" i="3"/>
  <c r="Z43" i="3"/>
  <c r="AB44" i="3"/>
  <c r="Z45" i="3"/>
  <c r="Q19" i="12"/>
  <c r="AB8" i="1"/>
  <c r="AB12" i="1"/>
  <c r="AB20" i="1"/>
  <c r="AB24" i="1"/>
  <c r="AB28" i="1"/>
  <c r="AB32" i="1"/>
  <c r="AB36" i="1"/>
  <c r="AB40" i="1"/>
  <c r="Z15" i="1"/>
  <c r="Z19" i="1"/>
  <c r="Z23" i="1"/>
  <c r="Z27" i="1"/>
  <c r="Z31" i="1"/>
  <c r="Z35" i="1"/>
  <c r="Z39" i="1"/>
  <c r="Z43" i="1"/>
  <c r="AB45" i="1"/>
  <c r="Q10" i="12"/>
  <c r="AB9" i="1"/>
  <c r="AB17" i="1"/>
  <c r="AB21" i="1"/>
  <c r="AB25" i="1"/>
  <c r="AB29" i="1"/>
  <c r="AB33" i="1"/>
  <c r="AB37" i="1"/>
  <c r="AB41" i="1"/>
  <c r="T28" i="12"/>
  <c r="W28" i="12"/>
  <c r="AB44" i="1"/>
  <c r="Z46" i="1"/>
  <c r="Z9" i="1"/>
  <c r="AB11" i="1"/>
  <c r="Z13" i="1"/>
  <c r="D30" i="11"/>
  <c r="AB15" i="1"/>
  <c r="Z17" i="1"/>
  <c r="AB19" i="1"/>
  <c r="Z21" i="1"/>
  <c r="AB23" i="1"/>
  <c r="Z25" i="1"/>
  <c r="AB27" i="1"/>
  <c r="Z29" i="1"/>
  <c r="AB31" i="1"/>
  <c r="Z33" i="1"/>
  <c r="AB35" i="1"/>
  <c r="Z37" i="1"/>
  <c r="AB39" i="1"/>
  <c r="Z41" i="1"/>
  <c r="AB43" i="1"/>
  <c r="Z45" i="1"/>
  <c r="Z8" i="1"/>
  <c r="AB10" i="1"/>
  <c r="Z12" i="1"/>
  <c r="AB14" i="1"/>
  <c r="Z16" i="1"/>
  <c r="AB18" i="1"/>
  <c r="Z20" i="1"/>
  <c r="AB22" i="1"/>
  <c r="Z24" i="1"/>
  <c r="AB26" i="1"/>
  <c r="Z28" i="1"/>
  <c r="AB30" i="1"/>
  <c r="Z32" i="1"/>
  <c r="AB34" i="1"/>
  <c r="Z36" i="1"/>
  <c r="AB38" i="1"/>
  <c r="Z40" i="1"/>
  <c r="AB42" i="1"/>
  <c r="Z44" i="1"/>
  <c r="D26" i="11"/>
  <c r="D29" i="11"/>
  <c r="U28" i="12"/>
  <c r="I28" i="12"/>
  <c r="L28" i="12"/>
  <c r="O28" i="12"/>
  <c r="F28" i="12"/>
  <c r="G28" i="12"/>
  <c r="D27" i="11"/>
  <c r="AA46" i="8"/>
  <c r="X48" i="1"/>
  <c r="P9" i="2"/>
  <c r="P13" i="2"/>
  <c r="K22" i="10"/>
  <c r="L29" i="27" s="1"/>
  <c r="J6" i="5"/>
  <c r="K13" i="26" s="1"/>
  <c r="J17" i="5"/>
  <c r="K24" i="26" s="1"/>
  <c r="R28" i="26"/>
  <c r="J24" i="2"/>
  <c r="Q13" i="26"/>
  <c r="R16" i="26"/>
  <c r="H11" i="5"/>
  <c r="J18" i="26" s="1"/>
  <c r="R20" i="26"/>
  <c r="D6" i="10"/>
  <c r="G13" i="27" s="1"/>
  <c r="E7" i="10"/>
  <c r="H14" i="27" s="1"/>
  <c r="E8" i="10"/>
  <c r="H15" i="27" s="1"/>
  <c r="G9" i="10"/>
  <c r="I16" i="27" s="1"/>
  <c r="G11" i="10"/>
  <c r="I18" i="27" s="1"/>
  <c r="G13" i="10"/>
  <c r="I20" i="27" s="1"/>
  <c r="G15" i="10"/>
  <c r="I22" i="27" s="1"/>
  <c r="G17" i="10"/>
  <c r="I24" i="27" s="1"/>
  <c r="G19" i="10"/>
  <c r="I26" i="27" s="1"/>
  <c r="K9" i="5"/>
  <c r="L16" i="26" s="1"/>
  <c r="H19" i="5"/>
  <c r="J26" i="26" s="1"/>
  <c r="Q6" i="2"/>
  <c r="Q10" i="2"/>
  <c r="Q14" i="2"/>
  <c r="J8" i="5"/>
  <c r="K15" i="26" s="1"/>
  <c r="N16" i="5"/>
  <c r="N23" i="26" s="1"/>
  <c r="G18" i="5"/>
  <c r="I25" i="26" s="1"/>
  <c r="D20" i="5"/>
  <c r="G27" i="26" s="1"/>
  <c r="E6" i="10"/>
  <c r="H13" i="27" s="1"/>
  <c r="J8" i="10"/>
  <c r="K15" i="27" s="1"/>
  <c r="W9" i="10"/>
  <c r="R16" i="27" s="1"/>
  <c r="W11" i="10"/>
  <c r="R18" i="27" s="1"/>
  <c r="W13" i="10"/>
  <c r="R20" i="27" s="1"/>
  <c r="W15" i="10"/>
  <c r="R22" i="27" s="1"/>
  <c r="W17" i="10"/>
  <c r="R24" i="27" s="1"/>
  <c r="W19" i="10"/>
  <c r="R26" i="27" s="1"/>
  <c r="N7" i="5"/>
  <c r="N14" i="26" s="1"/>
  <c r="AA3" i="3"/>
  <c r="E7" i="5"/>
  <c r="H14" i="26" s="1"/>
  <c r="G10" i="5"/>
  <c r="I17" i="26" s="1"/>
  <c r="D12" i="5"/>
  <c r="G19" i="26" s="1"/>
  <c r="G6" i="10"/>
  <c r="I13" i="27" s="1"/>
  <c r="W6" i="10"/>
  <c r="Q23" i="2"/>
  <c r="E28" i="12"/>
  <c r="H28" i="12"/>
  <c r="K28" i="12"/>
  <c r="N28" i="12"/>
  <c r="H24" i="2"/>
  <c r="W24" i="2"/>
  <c r="Y14" i="2"/>
  <c r="K24" i="2"/>
  <c r="P8" i="2"/>
  <c r="Q9" i="2"/>
  <c r="P12" i="2"/>
  <c r="Q13" i="2"/>
  <c r="Y13" i="2"/>
  <c r="M24" i="2"/>
  <c r="P7" i="2"/>
  <c r="P11" i="2"/>
  <c r="Q12" i="2"/>
  <c r="Y21" i="2"/>
  <c r="G24" i="2"/>
  <c r="Q8" i="2"/>
  <c r="Y17" i="2"/>
  <c r="P6" i="2"/>
  <c r="N24" i="2"/>
  <c r="V24" i="2"/>
  <c r="Q7" i="2"/>
  <c r="P10" i="2"/>
  <c r="Q11" i="2"/>
  <c r="D24" i="2"/>
  <c r="Y18" i="2"/>
  <c r="Y22" i="2"/>
  <c r="P14" i="2"/>
  <c r="P15" i="2"/>
  <c r="P16" i="2"/>
  <c r="P17" i="2"/>
  <c r="P18" i="2"/>
  <c r="P19" i="2"/>
  <c r="P20" i="2"/>
  <c r="P21" i="2"/>
  <c r="P22" i="2"/>
  <c r="P23" i="2"/>
  <c r="E24" i="2"/>
  <c r="I30" i="11"/>
  <c r="I26" i="11"/>
  <c r="I29" i="11"/>
  <c r="I27" i="11"/>
  <c r="L33" i="12"/>
  <c r="K23" i="5"/>
  <c r="L30" i="26" s="1"/>
  <c r="G23" i="5"/>
  <c r="I30" i="26" s="1"/>
  <c r="R29" i="26"/>
  <c r="J22" i="5"/>
  <c r="K29" i="26" s="1"/>
  <c r="E22" i="5"/>
  <c r="H29" i="26" s="1"/>
  <c r="Q28" i="26"/>
  <c r="N21" i="5"/>
  <c r="N28" i="26" s="1"/>
  <c r="D21" i="5"/>
  <c r="G28" i="26" s="1"/>
  <c r="H20" i="5"/>
  <c r="J27" i="26" s="1"/>
  <c r="K19" i="5"/>
  <c r="L26" i="26" s="1"/>
  <c r="G19" i="5"/>
  <c r="I26" i="26" s="1"/>
  <c r="R25" i="26"/>
  <c r="J18" i="5"/>
  <c r="K25" i="26" s="1"/>
  <c r="E18" i="5"/>
  <c r="H25" i="26" s="1"/>
  <c r="Q24" i="26"/>
  <c r="N17" i="5"/>
  <c r="N24" i="26" s="1"/>
  <c r="D17" i="5"/>
  <c r="G24" i="26" s="1"/>
  <c r="H16" i="5"/>
  <c r="J23" i="26" s="1"/>
  <c r="K15" i="5"/>
  <c r="L22" i="26" s="1"/>
  <c r="G15" i="5"/>
  <c r="I22" i="26" s="1"/>
  <c r="R21" i="26"/>
  <c r="J14" i="5"/>
  <c r="K21" i="26" s="1"/>
  <c r="E14" i="5"/>
  <c r="H21" i="26" s="1"/>
  <c r="Q20" i="26"/>
  <c r="N13" i="5"/>
  <c r="N20" i="26" s="1"/>
  <c r="D13" i="5"/>
  <c r="G20" i="26" s="1"/>
  <c r="H12" i="5"/>
  <c r="J19" i="26" s="1"/>
  <c r="K11" i="5"/>
  <c r="L18" i="26" s="1"/>
  <c r="G11" i="5"/>
  <c r="I18" i="26" s="1"/>
  <c r="R17" i="26"/>
  <c r="J10" i="5"/>
  <c r="K17" i="26" s="1"/>
  <c r="E10" i="5"/>
  <c r="H17" i="26" s="1"/>
  <c r="Q16" i="26"/>
  <c r="J9" i="5"/>
  <c r="K16" i="26" s="1"/>
  <c r="R15" i="26"/>
  <c r="K8" i="5"/>
  <c r="L15" i="26" s="1"/>
  <c r="G8" i="5"/>
  <c r="I15" i="26" s="1"/>
  <c r="H7" i="5"/>
  <c r="J14" i="26" s="1"/>
  <c r="D7" i="5"/>
  <c r="G14" i="26" s="1"/>
  <c r="N6" i="5"/>
  <c r="N13" i="26" s="1"/>
  <c r="E6" i="5"/>
  <c r="H13" i="26" s="1"/>
  <c r="AB3" i="3"/>
  <c r="R30" i="26"/>
  <c r="J23" i="5"/>
  <c r="K30" i="26" s="1"/>
  <c r="E23" i="5"/>
  <c r="H30" i="26" s="1"/>
  <c r="Q29" i="26"/>
  <c r="N22" i="5"/>
  <c r="N29" i="26" s="1"/>
  <c r="D22" i="5"/>
  <c r="G29" i="26" s="1"/>
  <c r="H21" i="5"/>
  <c r="J28" i="26" s="1"/>
  <c r="K20" i="5"/>
  <c r="L27" i="26" s="1"/>
  <c r="G20" i="5"/>
  <c r="I27" i="26" s="1"/>
  <c r="R26" i="26"/>
  <c r="J19" i="5"/>
  <c r="K26" i="26" s="1"/>
  <c r="E19" i="5"/>
  <c r="H26" i="26" s="1"/>
  <c r="N18" i="5"/>
  <c r="N25" i="26" s="1"/>
  <c r="D18" i="5"/>
  <c r="G25" i="26" s="1"/>
  <c r="H17" i="5"/>
  <c r="J24" i="26" s="1"/>
  <c r="K16" i="5"/>
  <c r="L23" i="26" s="1"/>
  <c r="G16" i="5"/>
  <c r="I23" i="26" s="1"/>
  <c r="R22" i="26"/>
  <c r="J15" i="5"/>
  <c r="K22" i="26" s="1"/>
  <c r="E15" i="5"/>
  <c r="H22" i="26" s="1"/>
  <c r="Q21" i="26"/>
  <c r="N14" i="5"/>
  <c r="N21" i="26" s="1"/>
  <c r="D14" i="5"/>
  <c r="G21" i="26" s="1"/>
  <c r="H13" i="5"/>
  <c r="J20" i="26" s="1"/>
  <c r="K12" i="5"/>
  <c r="L19" i="26" s="1"/>
  <c r="G12" i="5"/>
  <c r="I19" i="26" s="1"/>
  <c r="R18" i="26"/>
  <c r="J11" i="5"/>
  <c r="K18" i="26" s="1"/>
  <c r="E11" i="5"/>
  <c r="H18" i="26" s="1"/>
  <c r="Q17" i="26"/>
  <c r="N10" i="5"/>
  <c r="N17" i="26" s="1"/>
  <c r="D10" i="5"/>
  <c r="G17" i="26" s="1"/>
  <c r="N9" i="5"/>
  <c r="N16" i="26" s="1"/>
  <c r="E9" i="5"/>
  <c r="H16" i="26" s="1"/>
  <c r="Q15" i="26"/>
  <c r="Q30" i="26"/>
  <c r="N23" i="5"/>
  <c r="N30" i="26" s="1"/>
  <c r="D23" i="5"/>
  <c r="G30" i="26" s="1"/>
  <c r="S30" i="26" s="1"/>
  <c r="H22" i="5"/>
  <c r="J29" i="26" s="1"/>
  <c r="K21" i="5"/>
  <c r="L28" i="26" s="1"/>
  <c r="G21" i="5"/>
  <c r="I28" i="26" s="1"/>
  <c r="R27" i="26"/>
  <c r="J20" i="5"/>
  <c r="K27" i="26" s="1"/>
  <c r="E20" i="5"/>
  <c r="H27" i="26" s="1"/>
  <c r="Q26" i="26"/>
  <c r="N19" i="5"/>
  <c r="N26" i="26" s="1"/>
  <c r="D19" i="5"/>
  <c r="G26" i="26" s="1"/>
  <c r="S26" i="26" s="1"/>
  <c r="H18" i="5"/>
  <c r="J25" i="26" s="1"/>
  <c r="K17" i="5"/>
  <c r="L24" i="26" s="1"/>
  <c r="G17" i="5"/>
  <c r="I24" i="26" s="1"/>
  <c r="R23" i="26"/>
  <c r="J16" i="5"/>
  <c r="K23" i="26" s="1"/>
  <c r="E16" i="5"/>
  <c r="H23" i="26" s="1"/>
  <c r="Q22" i="26"/>
  <c r="N15" i="5"/>
  <c r="N22" i="26" s="1"/>
  <c r="D15" i="5"/>
  <c r="G22" i="26" s="1"/>
  <c r="H14" i="5"/>
  <c r="J21" i="26" s="1"/>
  <c r="K13" i="5"/>
  <c r="L20" i="26" s="1"/>
  <c r="G13" i="5"/>
  <c r="I20" i="26" s="1"/>
  <c r="R19" i="26"/>
  <c r="J12" i="5"/>
  <c r="K19" i="26" s="1"/>
  <c r="E12" i="5"/>
  <c r="H19" i="26" s="1"/>
  <c r="Q18" i="26"/>
  <c r="N11" i="5"/>
  <c r="N18" i="26" s="1"/>
  <c r="D11" i="5"/>
  <c r="G18" i="26" s="1"/>
  <c r="H10" i="5"/>
  <c r="J17" i="26" s="1"/>
  <c r="H9" i="5"/>
  <c r="J16" i="26" s="1"/>
  <c r="D9" i="5"/>
  <c r="G16" i="26" s="1"/>
  <c r="N8" i="5"/>
  <c r="N15" i="26" s="1"/>
  <c r="E8" i="5"/>
  <c r="H15" i="26" s="1"/>
  <c r="Q14" i="26"/>
  <c r="J7" i="5"/>
  <c r="K14" i="26" s="1"/>
  <c r="R13" i="26"/>
  <c r="K6" i="5"/>
  <c r="L13" i="26" s="1"/>
  <c r="G6" i="5"/>
  <c r="I13" i="26" s="1"/>
  <c r="Z3" i="3"/>
  <c r="AB3" i="8" s="1"/>
  <c r="D6" i="5"/>
  <c r="K7" i="5"/>
  <c r="L14" i="26" s="1"/>
  <c r="R14" i="26"/>
  <c r="H8" i="5"/>
  <c r="J15" i="26" s="1"/>
  <c r="K10" i="5"/>
  <c r="L17" i="26" s="1"/>
  <c r="E13" i="5"/>
  <c r="H20" i="26" s="1"/>
  <c r="Q23" i="26"/>
  <c r="K18" i="5"/>
  <c r="L25" i="26" s="1"/>
  <c r="E21" i="5"/>
  <c r="H28" i="26" s="1"/>
  <c r="Q15" i="2"/>
  <c r="Q16" i="2"/>
  <c r="Q17" i="2"/>
  <c r="Q18" i="2"/>
  <c r="Q19" i="2"/>
  <c r="Q20" i="2"/>
  <c r="Q21" i="2"/>
  <c r="Q22" i="2"/>
  <c r="N12" i="5"/>
  <c r="N19" i="26" s="1"/>
  <c r="J13" i="5"/>
  <c r="K20" i="26" s="1"/>
  <c r="G14" i="5"/>
  <c r="I21" i="26" s="1"/>
  <c r="H15" i="5"/>
  <c r="J22" i="26" s="1"/>
  <c r="D16" i="5"/>
  <c r="G23" i="26" s="1"/>
  <c r="R24" i="26"/>
  <c r="N20" i="5"/>
  <c r="N27" i="26" s="1"/>
  <c r="J21" i="5"/>
  <c r="K28" i="26" s="1"/>
  <c r="G22" i="5"/>
  <c r="I29" i="26" s="1"/>
  <c r="H23" i="5"/>
  <c r="J30" i="26" s="1"/>
  <c r="F50" i="12"/>
  <c r="H6" i="5"/>
  <c r="J13" i="26" s="1"/>
  <c r="G7" i="5"/>
  <c r="I14" i="26" s="1"/>
  <c r="D8" i="5"/>
  <c r="G15" i="26" s="1"/>
  <c r="G9" i="5"/>
  <c r="I16" i="26" s="1"/>
  <c r="Q19" i="26"/>
  <c r="K14" i="5"/>
  <c r="L21" i="26" s="1"/>
  <c r="E17" i="5"/>
  <c r="H24" i="26" s="1"/>
  <c r="Q27" i="26"/>
  <c r="K22" i="5"/>
  <c r="L29" i="26" s="1"/>
  <c r="O30" i="11"/>
  <c r="O26" i="11"/>
  <c r="O29" i="11"/>
  <c r="L34" i="12"/>
  <c r="V23" i="10"/>
  <c r="N23" i="10"/>
  <c r="N30" i="27" s="1"/>
  <c r="J23" i="10"/>
  <c r="K30" i="27" s="1"/>
  <c r="V22" i="10"/>
  <c r="N22" i="10"/>
  <c r="N29" i="27" s="1"/>
  <c r="J22" i="10"/>
  <c r="K29" i="27" s="1"/>
  <c r="V21" i="10"/>
  <c r="N21" i="10"/>
  <c r="N28" i="27" s="1"/>
  <c r="J21" i="10"/>
  <c r="K28" i="27" s="1"/>
  <c r="V20" i="10"/>
  <c r="N20" i="10"/>
  <c r="N27" i="27" s="1"/>
  <c r="J20" i="10"/>
  <c r="K27" i="27" s="1"/>
  <c r="E23" i="10"/>
  <c r="H30" i="27" s="1"/>
  <c r="E22" i="10"/>
  <c r="H29" i="27" s="1"/>
  <c r="E21" i="10"/>
  <c r="H28" i="27" s="1"/>
  <c r="H23" i="10"/>
  <c r="J30" i="27" s="1"/>
  <c r="D23" i="10"/>
  <c r="G30" i="27" s="1"/>
  <c r="H22" i="10"/>
  <c r="J29" i="27" s="1"/>
  <c r="D22" i="10"/>
  <c r="G29" i="27" s="1"/>
  <c r="H21" i="10"/>
  <c r="J28" i="27" s="1"/>
  <c r="D21" i="10"/>
  <c r="G28" i="27" s="1"/>
  <c r="H20" i="10"/>
  <c r="J27" i="27" s="1"/>
  <c r="D20" i="10"/>
  <c r="G27" i="27" s="1"/>
  <c r="W22" i="10"/>
  <c r="R29" i="27" s="1"/>
  <c r="G22" i="10"/>
  <c r="I29" i="27" s="1"/>
  <c r="V19" i="10"/>
  <c r="N19" i="10"/>
  <c r="N26" i="27" s="1"/>
  <c r="J19" i="10"/>
  <c r="K26" i="27" s="1"/>
  <c r="V18" i="10"/>
  <c r="N18" i="10"/>
  <c r="N25" i="27" s="1"/>
  <c r="J18" i="10"/>
  <c r="K25" i="27" s="1"/>
  <c r="V17" i="10"/>
  <c r="N17" i="10"/>
  <c r="N24" i="27" s="1"/>
  <c r="J17" i="10"/>
  <c r="K24" i="27" s="1"/>
  <c r="V16" i="10"/>
  <c r="N16" i="10"/>
  <c r="N23" i="27" s="1"/>
  <c r="J16" i="10"/>
  <c r="K23" i="27" s="1"/>
  <c r="V15" i="10"/>
  <c r="N15" i="10"/>
  <c r="N22" i="27" s="1"/>
  <c r="J15" i="10"/>
  <c r="K22" i="27" s="1"/>
  <c r="V14" i="10"/>
  <c r="N14" i="10"/>
  <c r="N21" i="27" s="1"/>
  <c r="J14" i="10"/>
  <c r="K21" i="27" s="1"/>
  <c r="V13" i="10"/>
  <c r="N13" i="10"/>
  <c r="N20" i="27" s="1"/>
  <c r="J13" i="10"/>
  <c r="K20" i="27" s="1"/>
  <c r="V12" i="10"/>
  <c r="N12" i="10"/>
  <c r="N19" i="27" s="1"/>
  <c r="J12" i="10"/>
  <c r="K19" i="27" s="1"/>
  <c r="V11" i="10"/>
  <c r="N11" i="10"/>
  <c r="N18" i="27" s="1"/>
  <c r="J11" i="10"/>
  <c r="K18" i="27" s="1"/>
  <c r="V10" i="10"/>
  <c r="N10" i="10"/>
  <c r="N17" i="27" s="1"/>
  <c r="J10" i="10"/>
  <c r="K17" i="27" s="1"/>
  <c r="V9" i="10"/>
  <c r="N9" i="10"/>
  <c r="N16" i="27" s="1"/>
  <c r="J9" i="10"/>
  <c r="K16" i="27" s="1"/>
  <c r="K23" i="10"/>
  <c r="L30" i="27" s="1"/>
  <c r="K21" i="10"/>
  <c r="L28" i="27" s="1"/>
  <c r="W20" i="10"/>
  <c r="R27" i="27" s="1"/>
  <c r="G20" i="10"/>
  <c r="I27" i="27" s="1"/>
  <c r="E19" i="10"/>
  <c r="H26" i="27" s="1"/>
  <c r="E18" i="10"/>
  <c r="H25" i="27" s="1"/>
  <c r="E17" i="10"/>
  <c r="H24" i="27" s="1"/>
  <c r="E16" i="10"/>
  <c r="H23" i="27" s="1"/>
  <c r="E15" i="10"/>
  <c r="H22" i="27" s="1"/>
  <c r="E14" i="10"/>
  <c r="H21" i="27" s="1"/>
  <c r="E13" i="10"/>
  <c r="H20" i="27" s="1"/>
  <c r="E12" i="10"/>
  <c r="H19" i="27" s="1"/>
  <c r="E11" i="10"/>
  <c r="H18" i="27" s="1"/>
  <c r="E10" i="10"/>
  <c r="H17" i="27" s="1"/>
  <c r="E9" i="10"/>
  <c r="H16" i="27" s="1"/>
  <c r="O27" i="11"/>
  <c r="W23" i="10"/>
  <c r="R30" i="27" s="1"/>
  <c r="G23" i="10"/>
  <c r="I30" i="27" s="1"/>
  <c r="W21" i="10"/>
  <c r="R28" i="27" s="1"/>
  <c r="G21" i="10"/>
  <c r="I28" i="27" s="1"/>
  <c r="H19" i="10"/>
  <c r="J26" i="27" s="1"/>
  <c r="D19" i="10"/>
  <c r="G26" i="27" s="1"/>
  <c r="H18" i="10"/>
  <c r="J25" i="27" s="1"/>
  <c r="D18" i="10"/>
  <c r="G25" i="27" s="1"/>
  <c r="H17" i="10"/>
  <c r="J24" i="27" s="1"/>
  <c r="D17" i="10"/>
  <c r="G24" i="27" s="1"/>
  <c r="H16" i="10"/>
  <c r="J23" i="27" s="1"/>
  <c r="D16" i="10"/>
  <c r="G23" i="27" s="1"/>
  <c r="H15" i="10"/>
  <c r="J22" i="27" s="1"/>
  <c r="D15" i="10"/>
  <c r="G22" i="27" s="1"/>
  <c r="H14" i="10"/>
  <c r="J21" i="27" s="1"/>
  <c r="D14" i="10"/>
  <c r="G21" i="27" s="1"/>
  <c r="H13" i="10"/>
  <c r="J20" i="27" s="1"/>
  <c r="D13" i="10"/>
  <c r="G20" i="27" s="1"/>
  <c r="H12" i="10"/>
  <c r="J19" i="27" s="1"/>
  <c r="D12" i="10"/>
  <c r="G19" i="27" s="1"/>
  <c r="H11" i="10"/>
  <c r="J18" i="27" s="1"/>
  <c r="D11" i="10"/>
  <c r="G18" i="27" s="1"/>
  <c r="H10" i="10"/>
  <c r="J17" i="27" s="1"/>
  <c r="D10" i="10"/>
  <c r="G17" i="27" s="1"/>
  <c r="H9" i="10"/>
  <c r="J16" i="27" s="1"/>
  <c r="J6" i="10"/>
  <c r="K13" i="27" s="1"/>
  <c r="N6" i="10"/>
  <c r="N13" i="27" s="1"/>
  <c r="V6" i="10"/>
  <c r="J7" i="10"/>
  <c r="K14" i="27" s="1"/>
  <c r="N7" i="10"/>
  <c r="N14" i="27" s="1"/>
  <c r="V7" i="10"/>
  <c r="K8" i="10"/>
  <c r="L15" i="27" s="1"/>
  <c r="V8" i="10"/>
  <c r="K9" i="10"/>
  <c r="L16" i="27" s="1"/>
  <c r="K11" i="10"/>
  <c r="L18" i="27" s="1"/>
  <c r="K13" i="10"/>
  <c r="L20" i="27" s="1"/>
  <c r="K15" i="10"/>
  <c r="L22" i="27" s="1"/>
  <c r="K17" i="10"/>
  <c r="L24" i="27" s="1"/>
  <c r="K19" i="10"/>
  <c r="L26" i="27" s="1"/>
  <c r="K7" i="10"/>
  <c r="L14" i="27" s="1"/>
  <c r="W7" i="10"/>
  <c r="R14" i="27" s="1"/>
  <c r="G8" i="10"/>
  <c r="I15" i="27" s="1"/>
  <c r="W8" i="10"/>
  <c r="R15" i="27" s="1"/>
  <c r="D9" i="10"/>
  <c r="G16" i="27" s="1"/>
  <c r="G10" i="10"/>
  <c r="I17" i="27" s="1"/>
  <c r="W10" i="10"/>
  <c r="R17" i="27" s="1"/>
  <c r="G12" i="10"/>
  <c r="I19" i="27" s="1"/>
  <c r="W12" i="10"/>
  <c r="R19" i="27" s="1"/>
  <c r="G14" i="10"/>
  <c r="I21" i="27" s="1"/>
  <c r="W14" i="10"/>
  <c r="R21" i="27" s="1"/>
  <c r="G16" i="10"/>
  <c r="I23" i="27" s="1"/>
  <c r="W16" i="10"/>
  <c r="R23" i="27" s="1"/>
  <c r="G18" i="10"/>
  <c r="I25" i="27" s="1"/>
  <c r="W18" i="10"/>
  <c r="R25" i="27" s="1"/>
  <c r="E20" i="10"/>
  <c r="H27" i="27" s="1"/>
  <c r="H6" i="10"/>
  <c r="J13" i="27" s="1"/>
  <c r="D7" i="10"/>
  <c r="G14" i="27" s="1"/>
  <c r="H7" i="10"/>
  <c r="J14" i="27" s="1"/>
  <c r="D8" i="10"/>
  <c r="G15" i="27" s="1"/>
  <c r="H8" i="10"/>
  <c r="J15" i="27" s="1"/>
  <c r="N8" i="10"/>
  <c r="N15" i="27" s="1"/>
  <c r="K10" i="10"/>
  <c r="L17" i="27" s="1"/>
  <c r="K12" i="10"/>
  <c r="L19" i="27" s="1"/>
  <c r="K14" i="10"/>
  <c r="L21" i="27" s="1"/>
  <c r="K16" i="10"/>
  <c r="L23" i="27" s="1"/>
  <c r="K18" i="10"/>
  <c r="L25" i="27" s="1"/>
  <c r="K20" i="10"/>
  <c r="L27" i="27" s="1"/>
  <c r="E29" i="11" l="1"/>
  <c r="T17" i="23"/>
  <c r="T15" i="23"/>
  <c r="E27" i="11"/>
  <c r="E26" i="11"/>
  <c r="E30" i="11"/>
  <c r="T30" i="26"/>
  <c r="P7" i="26"/>
  <c r="L7" i="26"/>
  <c r="K7" i="26"/>
  <c r="P7" i="23"/>
  <c r="E33" i="11"/>
  <c r="K7" i="27"/>
  <c r="M7" i="27"/>
  <c r="N7" i="27"/>
  <c r="M7" i="26"/>
  <c r="N7" i="26"/>
  <c r="O44" i="12"/>
  <c r="E32" i="11"/>
  <c r="G13" i="26"/>
  <c r="Z6" i="5"/>
  <c r="Q15" i="27"/>
  <c r="S15" i="27" s="1"/>
  <c r="Y11" i="12"/>
  <c r="Q16" i="27"/>
  <c r="S16" i="27" s="1"/>
  <c r="Y12" i="12"/>
  <c r="Q18" i="27"/>
  <c r="S18" i="27" s="1"/>
  <c r="Y14" i="12"/>
  <c r="Q20" i="27"/>
  <c r="S20" i="27" s="1"/>
  <c r="Y16" i="12"/>
  <c r="Q22" i="27"/>
  <c r="S22" i="27" s="1"/>
  <c r="Y18" i="12"/>
  <c r="Q24" i="27"/>
  <c r="S24" i="27" s="1"/>
  <c r="Y20" i="12"/>
  <c r="Q26" i="27"/>
  <c r="S26" i="27" s="1"/>
  <c r="Y22" i="12"/>
  <c r="Q14" i="27"/>
  <c r="S14" i="27" s="1"/>
  <c r="Y10" i="12"/>
  <c r="Q17" i="27"/>
  <c r="S17" i="27" s="1"/>
  <c r="Y13" i="12"/>
  <c r="Q19" i="27"/>
  <c r="S19" i="27" s="1"/>
  <c r="Y15" i="12"/>
  <c r="Q21" i="27"/>
  <c r="S21" i="27" s="1"/>
  <c r="Y17" i="12"/>
  <c r="Q23" i="27"/>
  <c r="S23" i="27" s="1"/>
  <c r="Y19" i="12"/>
  <c r="Q25" i="27"/>
  <c r="S25" i="27" s="1"/>
  <c r="Y21" i="12"/>
  <c r="Q13" i="27"/>
  <c r="S13" i="27" s="1"/>
  <c r="Y9" i="12"/>
  <c r="Y6" i="10"/>
  <c r="Q29" i="27"/>
  <c r="S29" i="27" s="1"/>
  <c r="Y25" i="12"/>
  <c r="Q30" i="27"/>
  <c r="S30" i="27" s="1"/>
  <c r="Y26" i="12"/>
  <c r="Q28" i="27"/>
  <c r="S28" i="27" s="1"/>
  <c r="Y24" i="12"/>
  <c r="Q27" i="27"/>
  <c r="S27" i="27" s="1"/>
  <c r="Y23" i="12"/>
  <c r="T28" i="23"/>
  <c r="T26" i="23"/>
  <c r="T24" i="23"/>
  <c r="T22" i="23"/>
  <c r="T20" i="23"/>
  <c r="T14" i="26"/>
  <c r="U30" i="26"/>
  <c r="R13" i="27"/>
  <c r="T13" i="27" s="1"/>
  <c r="S23" i="26"/>
  <c r="S22" i="26"/>
  <c r="S17" i="26"/>
  <c r="S25" i="26"/>
  <c r="T29" i="23"/>
  <c r="T27" i="23"/>
  <c r="T18" i="23"/>
  <c r="T16" i="23"/>
  <c r="T27" i="27"/>
  <c r="T13" i="26"/>
  <c r="S20" i="26"/>
  <c r="S28" i="26"/>
  <c r="T29" i="26"/>
  <c r="S13" i="26"/>
  <c r="S29" i="26"/>
  <c r="T28" i="26"/>
  <c r="T27" i="26"/>
  <c r="S27" i="26"/>
  <c r="T26" i="26"/>
  <c r="U26" i="26" s="1"/>
  <c r="T25" i="26"/>
  <c r="T25" i="27"/>
  <c r="T24" i="26"/>
  <c r="S24" i="26"/>
  <c r="T23" i="26"/>
  <c r="T22" i="26"/>
  <c r="T21" i="26"/>
  <c r="T21" i="27"/>
  <c r="S21" i="26"/>
  <c r="T20" i="26"/>
  <c r="S19" i="26"/>
  <c r="T19" i="26"/>
  <c r="T18" i="26"/>
  <c r="S18" i="26"/>
  <c r="T17" i="26"/>
  <c r="S16" i="26"/>
  <c r="T16" i="26"/>
  <c r="T15" i="26"/>
  <c r="S15" i="26"/>
  <c r="S14" i="26"/>
  <c r="O45" i="12"/>
  <c r="O7" i="26"/>
  <c r="T30" i="27"/>
  <c r="T30" i="23"/>
  <c r="T29" i="27"/>
  <c r="T28" i="27"/>
  <c r="T26" i="27"/>
  <c r="T25" i="23"/>
  <c r="T24" i="27"/>
  <c r="T23" i="27"/>
  <c r="T23" i="23"/>
  <c r="T22" i="27"/>
  <c r="T21" i="23"/>
  <c r="T20" i="27"/>
  <c r="T19" i="27"/>
  <c r="T19" i="23"/>
  <c r="T18" i="27"/>
  <c r="T17" i="27"/>
  <c r="T16" i="27"/>
  <c r="T15" i="27"/>
  <c r="T14" i="27"/>
  <c r="T14" i="23"/>
  <c r="O36" i="11"/>
  <c r="L7" i="27"/>
  <c r="O46" i="12"/>
  <c r="O7" i="27"/>
  <c r="P46" i="12"/>
  <c r="P7" i="27"/>
  <c r="X15" i="12"/>
  <c r="X19" i="12"/>
  <c r="X10" i="12"/>
  <c r="X14" i="12"/>
  <c r="X22" i="12"/>
  <c r="X11" i="12"/>
  <c r="X17" i="12"/>
  <c r="X12" i="12"/>
  <c r="X20" i="12"/>
  <c r="X23" i="12"/>
  <c r="X18" i="12"/>
  <c r="X26" i="12"/>
  <c r="X13" i="12"/>
  <c r="X25" i="12"/>
  <c r="X16" i="12"/>
  <c r="X21" i="12"/>
  <c r="X24" i="12"/>
  <c r="X9" i="12"/>
  <c r="P44" i="12"/>
  <c r="S13" i="23"/>
  <c r="U13" i="23" s="1"/>
  <c r="S23" i="23"/>
  <c r="D32" i="12"/>
  <c r="D50" i="12"/>
  <c r="I35" i="11"/>
  <c r="I36" i="11"/>
  <c r="L7" i="23"/>
  <c r="D36" i="11"/>
  <c r="E36" i="11" s="1"/>
  <c r="O35" i="11"/>
  <c r="D35" i="11"/>
  <c r="S30" i="23"/>
  <c r="S18" i="23"/>
  <c r="S17" i="23"/>
  <c r="S16" i="23"/>
  <c r="U16" i="23" s="1"/>
  <c r="S15" i="23"/>
  <c r="U15" i="23" s="1"/>
  <c r="S29" i="23"/>
  <c r="S28" i="23"/>
  <c r="S27" i="23"/>
  <c r="U27" i="23" s="1"/>
  <c r="S26" i="23"/>
  <c r="S25" i="23"/>
  <c r="S24" i="23"/>
  <c r="S22" i="23"/>
  <c r="S21" i="23"/>
  <c r="S20" i="23"/>
  <c r="S19" i="23"/>
  <c r="S14" i="23"/>
  <c r="Z8" i="5"/>
  <c r="Z11" i="5"/>
  <c r="Z19" i="5"/>
  <c r="Z14" i="5"/>
  <c r="Z7" i="5"/>
  <c r="Z17" i="5"/>
  <c r="Z12" i="5"/>
  <c r="Z16" i="5"/>
  <c r="Z9" i="5"/>
  <c r="Z15" i="5"/>
  <c r="Z23" i="5"/>
  <c r="Z10" i="5"/>
  <c r="Z18" i="5"/>
  <c r="Z22" i="5"/>
  <c r="Z13" i="5"/>
  <c r="Z21" i="5"/>
  <c r="Z20" i="5"/>
  <c r="G44" i="12"/>
  <c r="J44" i="12"/>
  <c r="M7" i="23"/>
  <c r="F44" i="12"/>
  <c r="K7" i="23"/>
  <c r="L44" i="12"/>
  <c r="M44" i="12" s="1"/>
  <c r="N7" i="23"/>
  <c r="P6" i="10"/>
  <c r="Q6" i="10"/>
  <c r="Y24" i="2"/>
  <c r="G51" i="12"/>
  <c r="G52" i="12" s="1"/>
  <c r="AD3" i="8"/>
  <c r="AD4" i="8" s="1"/>
  <c r="C51" i="12"/>
  <c r="C52" i="12" s="1"/>
  <c r="AC3" i="8"/>
  <c r="AB4" i="8" s="1"/>
  <c r="B51" i="12"/>
  <c r="D51" i="12" s="1"/>
  <c r="O10" i="5"/>
  <c r="O18" i="5"/>
  <c r="F14" i="5"/>
  <c r="F18" i="5"/>
  <c r="O14" i="5"/>
  <c r="O22" i="5"/>
  <c r="X16" i="5"/>
  <c r="F22" i="5"/>
  <c r="O6" i="5"/>
  <c r="X8" i="5"/>
  <c r="I20" i="5"/>
  <c r="F13" i="5"/>
  <c r="Q28" i="12"/>
  <c r="S28" i="12"/>
  <c r="O17" i="11"/>
  <c r="I16" i="5"/>
  <c r="I12" i="5"/>
  <c r="I10" i="5"/>
  <c r="I39" i="11"/>
  <c r="I38" i="11"/>
  <c r="R28" i="12"/>
  <c r="I14" i="11"/>
  <c r="I20" i="11"/>
  <c r="I17" i="11"/>
  <c r="I11" i="11"/>
  <c r="I15" i="11"/>
  <c r="O21" i="11"/>
  <c r="O15" i="11"/>
  <c r="I12" i="11"/>
  <c r="I21" i="11"/>
  <c r="I18" i="11"/>
  <c r="X13" i="5"/>
  <c r="Z47" i="8"/>
  <c r="I11" i="5"/>
  <c r="O16" i="5"/>
  <c r="D34" i="11"/>
  <c r="E34" i="11" s="1"/>
  <c r="O14" i="11"/>
  <c r="O12" i="11"/>
  <c r="O11" i="11"/>
  <c r="O20" i="11"/>
  <c r="O38" i="11"/>
  <c r="O18" i="11"/>
  <c r="O39" i="11"/>
  <c r="L17" i="5"/>
  <c r="X20" i="5"/>
  <c r="F17" i="5"/>
  <c r="D21" i="11"/>
  <c r="E21" i="11" s="1"/>
  <c r="D15" i="11"/>
  <c r="E15" i="11" s="1"/>
  <c r="D31" i="11"/>
  <c r="E31" i="11" s="1"/>
  <c r="D38" i="11"/>
  <c r="E38" i="11" s="1"/>
  <c r="F12" i="5"/>
  <c r="D18" i="11"/>
  <c r="E18" i="11" s="1"/>
  <c r="D39" i="11"/>
  <c r="D12" i="11"/>
  <c r="D20" i="11"/>
  <c r="E20" i="11" s="1"/>
  <c r="D11" i="11"/>
  <c r="E11" i="11" s="1"/>
  <c r="D17" i="11"/>
  <c r="E17" i="11" s="1"/>
  <c r="D14" i="11"/>
  <c r="P18" i="5"/>
  <c r="F16" i="5"/>
  <c r="F21" i="5"/>
  <c r="P10" i="5"/>
  <c r="L11" i="5"/>
  <c r="L15" i="5"/>
  <c r="Q16" i="5"/>
  <c r="L19" i="5"/>
  <c r="L23" i="5"/>
  <c r="D28" i="11"/>
  <c r="E28" i="11" s="1"/>
  <c r="X12" i="5"/>
  <c r="F10" i="5"/>
  <c r="I14" i="5"/>
  <c r="P6" i="5"/>
  <c r="L12" i="5"/>
  <c r="Q13" i="5"/>
  <c r="L16" i="5"/>
  <c r="L20" i="5"/>
  <c r="Q21" i="5"/>
  <c r="L9" i="5"/>
  <c r="F20" i="5"/>
  <c r="Q22" i="5"/>
  <c r="Q14" i="5"/>
  <c r="I22" i="5"/>
  <c r="P13" i="5"/>
  <c r="Q10" i="5"/>
  <c r="P14" i="5"/>
  <c r="P7" i="5"/>
  <c r="P9" i="5"/>
  <c r="P21" i="5"/>
  <c r="I18" i="5"/>
  <c r="I19" i="5"/>
  <c r="J24" i="5"/>
  <c r="Q18" i="5"/>
  <c r="X21" i="5"/>
  <c r="P22" i="5"/>
  <c r="Q17" i="5"/>
  <c r="Z4" i="3"/>
  <c r="Q8" i="10"/>
  <c r="I9" i="5"/>
  <c r="O7" i="5"/>
  <c r="Q7" i="5"/>
  <c r="O9" i="5"/>
  <c r="F15" i="5"/>
  <c r="P17" i="5"/>
  <c r="F23" i="5"/>
  <c r="X9" i="5"/>
  <c r="Q12" i="5"/>
  <c r="Q20" i="5"/>
  <c r="M24" i="5"/>
  <c r="D24" i="5"/>
  <c r="Q19" i="5"/>
  <c r="V24" i="5"/>
  <c r="O8" i="5"/>
  <c r="F19" i="5"/>
  <c r="Q11" i="5"/>
  <c r="G24" i="10"/>
  <c r="E24" i="5"/>
  <c r="P8" i="5"/>
  <c r="F11" i="5"/>
  <c r="Q21" i="10"/>
  <c r="O23" i="5"/>
  <c r="L8" i="5"/>
  <c r="P20" i="5"/>
  <c r="O19" i="5"/>
  <c r="X7" i="5"/>
  <c r="Q15" i="5"/>
  <c r="K24" i="10"/>
  <c r="D24" i="10"/>
  <c r="O15" i="5"/>
  <c r="I7" i="5"/>
  <c r="O11" i="5"/>
  <c r="F6" i="5"/>
  <c r="P15" i="5"/>
  <c r="P19" i="5"/>
  <c r="Q9" i="5"/>
  <c r="X10" i="5"/>
  <c r="X14" i="5"/>
  <c r="X18" i="5"/>
  <c r="X22" i="5"/>
  <c r="F7" i="5"/>
  <c r="P24" i="2"/>
  <c r="Q24" i="2"/>
  <c r="N24" i="10"/>
  <c r="P11" i="10"/>
  <c r="P15" i="10"/>
  <c r="P19" i="10"/>
  <c r="G46" i="12"/>
  <c r="Q10" i="10"/>
  <c r="Q12" i="10"/>
  <c r="Q14" i="10"/>
  <c r="Q16" i="10"/>
  <c r="Q18" i="10"/>
  <c r="P22" i="10"/>
  <c r="Q23" i="10"/>
  <c r="F46" i="12"/>
  <c r="O28" i="11"/>
  <c r="I50" i="12"/>
  <c r="Q8" i="5"/>
  <c r="P11" i="5"/>
  <c r="P23" i="5"/>
  <c r="I8" i="5"/>
  <c r="P7" i="10"/>
  <c r="O34" i="11"/>
  <c r="P8" i="10"/>
  <c r="P9" i="10"/>
  <c r="J24" i="10"/>
  <c r="P10" i="10"/>
  <c r="P14" i="10"/>
  <c r="P18" i="10"/>
  <c r="P21" i="10"/>
  <c r="J46" i="12"/>
  <c r="O31" i="11"/>
  <c r="L46" i="12"/>
  <c r="L13" i="5"/>
  <c r="F51" i="12"/>
  <c r="AB4" i="3"/>
  <c r="W24" i="5"/>
  <c r="O13" i="5"/>
  <c r="O17" i="5"/>
  <c r="O21" i="5"/>
  <c r="Q23" i="5"/>
  <c r="X17" i="5"/>
  <c r="I7" i="11"/>
  <c r="J32" i="11" s="1"/>
  <c r="G45" i="12"/>
  <c r="I34" i="11"/>
  <c r="J34" i="11" s="1"/>
  <c r="F45" i="12"/>
  <c r="I28" i="11"/>
  <c r="J28" i="11" s="1"/>
  <c r="Q20" i="10"/>
  <c r="P13" i="10"/>
  <c r="P17" i="10"/>
  <c r="Q9" i="10"/>
  <c r="Q11" i="10"/>
  <c r="Q13" i="10"/>
  <c r="Q15" i="10"/>
  <c r="Q17" i="10"/>
  <c r="Q19" i="10"/>
  <c r="P20" i="10"/>
  <c r="Q22" i="10"/>
  <c r="O7" i="11"/>
  <c r="P27" i="11" s="1"/>
  <c r="M24" i="10"/>
  <c r="H24" i="5"/>
  <c r="L21" i="5"/>
  <c r="P16" i="5"/>
  <c r="P12" i="5"/>
  <c r="G24" i="5"/>
  <c r="I6" i="5"/>
  <c r="L7" i="5"/>
  <c r="F9" i="5"/>
  <c r="X11" i="5"/>
  <c r="X15" i="5"/>
  <c r="X19" i="5"/>
  <c r="X23" i="5"/>
  <c r="Q6" i="5"/>
  <c r="O12" i="5"/>
  <c r="I15" i="5"/>
  <c r="O20" i="5"/>
  <c r="I23" i="5"/>
  <c r="I31" i="11"/>
  <c r="J45" i="12"/>
  <c r="L45" i="12"/>
  <c r="X6" i="5"/>
  <c r="Q7" i="10"/>
  <c r="H24" i="10"/>
  <c r="W24" i="10"/>
  <c r="V24" i="10"/>
  <c r="P12" i="10"/>
  <c r="P16" i="10"/>
  <c r="P23" i="10"/>
  <c r="E24" i="10"/>
  <c r="F8" i="5"/>
  <c r="K24" i="5"/>
  <c r="I13" i="5"/>
  <c r="I17" i="5"/>
  <c r="I21" i="5"/>
  <c r="N24" i="5"/>
  <c r="L10" i="5"/>
  <c r="L14" i="5"/>
  <c r="L18" i="5"/>
  <c r="L22" i="5"/>
  <c r="L6" i="5"/>
  <c r="J31" i="11" l="1"/>
  <c r="U17" i="23"/>
  <c r="B44" i="12"/>
  <c r="P14" i="11"/>
  <c r="J35" i="11"/>
  <c r="J30" i="11"/>
  <c r="J29" i="11"/>
  <c r="J33" i="11"/>
  <c r="J36" i="11"/>
  <c r="J26" i="11"/>
  <c r="J27" i="11"/>
  <c r="U22" i="23"/>
  <c r="P34" i="11"/>
  <c r="P18" i="11"/>
  <c r="P20" i="11"/>
  <c r="P12" i="11"/>
  <c r="P15" i="11"/>
  <c r="P36" i="11"/>
  <c r="P30" i="11"/>
  <c r="P29" i="11"/>
  <c r="P26" i="11"/>
  <c r="P33" i="11"/>
  <c r="P31" i="11"/>
  <c r="P28" i="11"/>
  <c r="P39" i="11"/>
  <c r="P38" i="11"/>
  <c r="P11" i="11"/>
  <c r="P21" i="11"/>
  <c r="P17" i="11"/>
  <c r="P35" i="11"/>
  <c r="P32" i="11"/>
  <c r="E7" i="23"/>
  <c r="E14" i="11"/>
  <c r="D7" i="23"/>
  <c r="E12" i="11"/>
  <c r="J7" i="26"/>
  <c r="J21" i="11"/>
  <c r="F7" i="26"/>
  <c r="J15" i="11"/>
  <c r="G7" i="26"/>
  <c r="J17" i="11"/>
  <c r="E7" i="26"/>
  <c r="J14" i="11"/>
  <c r="S7" i="26"/>
  <c r="J38" i="11"/>
  <c r="D37" i="11"/>
  <c r="E37" i="11" s="1"/>
  <c r="E35" i="11"/>
  <c r="T7" i="23"/>
  <c r="E39" i="11"/>
  <c r="H7" i="26"/>
  <c r="J18" i="11"/>
  <c r="D7" i="26"/>
  <c r="J12" i="11"/>
  <c r="C7" i="26"/>
  <c r="J11" i="11"/>
  <c r="I7" i="26"/>
  <c r="J20" i="11"/>
  <c r="T7" i="26"/>
  <c r="J39" i="11"/>
  <c r="S7" i="23"/>
  <c r="U27" i="27"/>
  <c r="U24" i="23"/>
  <c r="U24" i="27"/>
  <c r="U14" i="23"/>
  <c r="U20" i="27"/>
  <c r="U22" i="27"/>
  <c r="U14" i="27"/>
  <c r="U18" i="27"/>
  <c r="U26" i="27"/>
  <c r="Y28" i="12"/>
  <c r="U30" i="27"/>
  <c r="U28" i="23"/>
  <c r="U26" i="23"/>
  <c r="U20" i="23"/>
  <c r="U16" i="27"/>
  <c r="U21" i="27"/>
  <c r="U28" i="26"/>
  <c r="U25" i="26"/>
  <c r="U29" i="26"/>
  <c r="U29" i="23"/>
  <c r="U18" i="23"/>
  <c r="U17" i="26"/>
  <c r="U23" i="26"/>
  <c r="U19" i="23"/>
  <c r="U30" i="23"/>
  <c r="U13" i="27"/>
  <c r="U19" i="27"/>
  <c r="U14" i="26"/>
  <c r="U20" i="26"/>
  <c r="U22" i="26"/>
  <c r="U13" i="26"/>
  <c r="U17" i="27"/>
  <c r="U27" i="26"/>
  <c r="U23" i="23"/>
  <c r="U15" i="27"/>
  <c r="U24" i="26"/>
  <c r="U29" i="27"/>
  <c r="U28" i="27"/>
  <c r="U25" i="27"/>
  <c r="U23" i="27"/>
  <c r="U21" i="26"/>
  <c r="O37" i="11"/>
  <c r="P37" i="11" s="1"/>
  <c r="U19" i="26"/>
  <c r="U18" i="26"/>
  <c r="U16" i="26"/>
  <c r="U15" i="26"/>
  <c r="X28" i="12"/>
  <c r="U25" i="23"/>
  <c r="U21" i="23"/>
  <c r="O40" i="12"/>
  <c r="H7" i="27"/>
  <c r="R40" i="12"/>
  <c r="I7" i="27"/>
  <c r="G40" i="12"/>
  <c r="D7" i="27"/>
  <c r="K40" i="12"/>
  <c r="F7" i="27"/>
  <c r="N40" i="12"/>
  <c r="P40" i="12" s="1"/>
  <c r="G7" i="27"/>
  <c r="U46" i="12"/>
  <c r="T7" i="27"/>
  <c r="S46" i="12"/>
  <c r="V46" i="12" s="1"/>
  <c r="S7" i="27"/>
  <c r="F40" i="12"/>
  <c r="C7" i="27"/>
  <c r="J40" i="12"/>
  <c r="L40" i="12" s="1"/>
  <c r="E7" i="27"/>
  <c r="S40" i="12"/>
  <c r="J7" i="27"/>
  <c r="B46" i="12"/>
  <c r="B45" i="12"/>
  <c r="B52" i="12"/>
  <c r="D52" i="12" s="1"/>
  <c r="I37" i="11"/>
  <c r="J37" i="11" s="1"/>
  <c r="I44" i="12"/>
  <c r="Z24" i="5"/>
  <c r="C44" i="12"/>
  <c r="S39" i="12"/>
  <c r="F39" i="12"/>
  <c r="R39" i="12"/>
  <c r="T39" i="12" s="1"/>
  <c r="U45" i="12"/>
  <c r="O39" i="12"/>
  <c r="G39" i="12"/>
  <c r="K39" i="12"/>
  <c r="N39" i="12"/>
  <c r="J39" i="12"/>
  <c r="L39" i="12" s="1"/>
  <c r="S45" i="12"/>
  <c r="V45" i="12" s="1"/>
  <c r="N38" i="12"/>
  <c r="G7" i="23"/>
  <c r="R38" i="12"/>
  <c r="I7" i="23"/>
  <c r="U44" i="12"/>
  <c r="S38" i="12"/>
  <c r="J7" i="23"/>
  <c r="C7" i="23"/>
  <c r="F38" i="12"/>
  <c r="O38" i="12"/>
  <c r="H7" i="23"/>
  <c r="S44" i="12"/>
  <c r="K38" i="12"/>
  <c r="F7" i="23"/>
  <c r="C45" i="12"/>
  <c r="C46" i="12"/>
  <c r="V4" i="8"/>
  <c r="I51" i="12"/>
  <c r="R44" i="12"/>
  <c r="R7" i="5"/>
  <c r="R21" i="5"/>
  <c r="O22" i="11"/>
  <c r="P22" i="11" s="1"/>
  <c r="O16" i="11"/>
  <c r="P16" i="11" s="1"/>
  <c r="I40" i="11"/>
  <c r="J40" i="11" s="1"/>
  <c r="R14" i="5"/>
  <c r="R18" i="5"/>
  <c r="I22" i="11"/>
  <c r="J22" i="11" s="1"/>
  <c r="I19" i="11"/>
  <c r="J19" i="11" s="1"/>
  <c r="I23" i="11"/>
  <c r="J23" i="11" s="1"/>
  <c r="I13" i="11"/>
  <c r="J13" i="11" s="1"/>
  <c r="I16" i="11"/>
  <c r="J16" i="11" s="1"/>
  <c r="R22" i="5"/>
  <c r="O24" i="11"/>
  <c r="I24" i="11"/>
  <c r="O19" i="11"/>
  <c r="P19" i="11" s="1"/>
  <c r="O40" i="11"/>
  <c r="P40" i="11" s="1"/>
  <c r="R16" i="5"/>
  <c r="R9" i="5"/>
  <c r="O13" i="11"/>
  <c r="P13" i="11" s="1"/>
  <c r="R20" i="5"/>
  <c r="R13" i="5"/>
  <c r="R17" i="5"/>
  <c r="O23" i="11"/>
  <c r="X24" i="5"/>
  <c r="R6" i="5"/>
  <c r="D22" i="11"/>
  <c r="E22" i="11" s="1"/>
  <c r="D23" i="11"/>
  <c r="D13" i="11"/>
  <c r="E13" i="11" s="1"/>
  <c r="J38" i="12"/>
  <c r="D16" i="11"/>
  <c r="E16" i="11" s="1"/>
  <c r="G38" i="12"/>
  <c r="D24" i="11"/>
  <c r="D40" i="11"/>
  <c r="E40" i="11" s="1"/>
  <c r="D19" i="11"/>
  <c r="E19" i="11" s="1"/>
  <c r="R10" i="5"/>
  <c r="L24" i="5"/>
  <c r="R12" i="5"/>
  <c r="R11" i="5"/>
  <c r="R15" i="5"/>
  <c r="F24" i="5"/>
  <c r="Q24" i="5"/>
  <c r="P24" i="5"/>
  <c r="O24" i="5"/>
  <c r="R8" i="5"/>
  <c r="Q24" i="10"/>
  <c r="M45" i="12"/>
  <c r="R19" i="5"/>
  <c r="D33" i="12"/>
  <c r="J33" i="12"/>
  <c r="M33" i="12" s="1"/>
  <c r="M46" i="12"/>
  <c r="R46" i="12"/>
  <c r="R23" i="5"/>
  <c r="P24" i="10"/>
  <c r="I24" i="5"/>
  <c r="D34" i="12"/>
  <c r="J34" i="12"/>
  <c r="M34" i="12" s="1"/>
  <c r="I45" i="12"/>
  <c r="I46" i="12"/>
  <c r="R45" i="12"/>
  <c r="F52" i="12"/>
  <c r="I52" i="12" s="1"/>
  <c r="K4" i="8" l="1"/>
  <c r="U7" i="23"/>
  <c r="U7" i="26"/>
  <c r="V7" i="26"/>
  <c r="D9" i="11"/>
  <c r="R32" i="12" s="1"/>
  <c r="E24" i="11"/>
  <c r="I9" i="11"/>
  <c r="R33" i="12" s="1"/>
  <c r="J24" i="11"/>
  <c r="D8" i="11"/>
  <c r="O32" i="12" s="1"/>
  <c r="T32" i="12" s="1"/>
  <c r="E23" i="11"/>
  <c r="O8" i="11"/>
  <c r="O34" i="12" s="1"/>
  <c r="P23" i="11"/>
  <c r="O9" i="11"/>
  <c r="R34" i="12" s="1"/>
  <c r="P24" i="11"/>
  <c r="C38" i="12"/>
  <c r="V7" i="23"/>
  <c r="I8" i="11"/>
  <c r="O33" i="12" s="1"/>
  <c r="T33" i="12" s="1"/>
  <c r="B39" i="12"/>
  <c r="U7" i="27"/>
  <c r="V7" i="27"/>
  <c r="B38" i="12"/>
  <c r="P39" i="12"/>
  <c r="C39" i="12"/>
  <c r="C40" i="12"/>
  <c r="T40" i="12"/>
  <c r="B40" i="12"/>
  <c r="H40" i="12"/>
  <c r="V44" i="12"/>
  <c r="AB2" i="19"/>
  <c r="D44" i="12"/>
  <c r="H39" i="12"/>
  <c r="L38" i="12"/>
  <c r="P38" i="12"/>
  <c r="T38" i="12"/>
  <c r="R24" i="10"/>
  <c r="Y13" i="5"/>
  <c r="Y18" i="5"/>
  <c r="Y14" i="10"/>
  <c r="Y19" i="5"/>
  <c r="Y16" i="10"/>
  <c r="Y22" i="5"/>
  <c r="Y15" i="5"/>
  <c r="Y15" i="10"/>
  <c r="Y7" i="10"/>
  <c r="Y22" i="10"/>
  <c r="Y12" i="10"/>
  <c r="Y9" i="10"/>
  <c r="Y8" i="10"/>
  <c r="Y23" i="10"/>
  <c r="Y21" i="10"/>
  <c r="Y10" i="10"/>
  <c r="Y13" i="10"/>
  <c r="Y17" i="10"/>
  <c r="Y19" i="10"/>
  <c r="Y11" i="10"/>
  <c r="Y18" i="10"/>
  <c r="S24" i="10"/>
  <c r="Y20" i="10"/>
  <c r="T24" i="10"/>
  <c r="Y23" i="5"/>
  <c r="Y21" i="5"/>
  <c r="Y11" i="5"/>
  <c r="Y16" i="5"/>
  <c r="Y7" i="5"/>
  <c r="Y10" i="5"/>
  <c r="Y12" i="5"/>
  <c r="Y6" i="5"/>
  <c r="T24" i="5"/>
  <c r="Y8" i="5"/>
  <c r="Y20" i="5"/>
  <c r="S24" i="5"/>
  <c r="Y9" i="5"/>
  <c r="Y14" i="5"/>
  <c r="Y17" i="5"/>
  <c r="Y23" i="2"/>
  <c r="I25" i="11"/>
  <c r="O25" i="11"/>
  <c r="R24" i="5"/>
  <c r="H38" i="12"/>
  <c r="D25" i="11"/>
  <c r="E25" i="11" s="1"/>
  <c r="D46" i="12"/>
  <c r="D45" i="12"/>
  <c r="Z7" i="10" l="1"/>
  <c r="Z6" i="10"/>
  <c r="W7" i="26"/>
  <c r="T34" i="12"/>
  <c r="O10" i="11"/>
  <c r="P25" i="11"/>
  <c r="I10" i="11"/>
  <c r="J25" i="11"/>
  <c r="W7" i="27"/>
  <c r="W7" i="23"/>
  <c r="Z25" i="5"/>
  <c r="U8" i="10"/>
  <c r="U16" i="10"/>
  <c r="U6" i="10"/>
  <c r="U17" i="10"/>
  <c r="U9" i="10"/>
  <c r="U14" i="10"/>
  <c r="U22" i="10"/>
  <c r="U19" i="10"/>
  <c r="U11" i="10"/>
  <c r="U12" i="10"/>
  <c r="U20" i="10"/>
  <c r="U21" i="10"/>
  <c r="U13" i="10"/>
  <c r="U10" i="10"/>
  <c r="U18" i="10"/>
  <c r="U23" i="10"/>
  <c r="U15" i="10"/>
  <c r="U7" i="10"/>
  <c r="L22" i="10"/>
  <c r="O21" i="10"/>
  <c r="I13" i="10"/>
  <c r="O13" i="10"/>
  <c r="X9" i="10"/>
  <c r="X11" i="10"/>
  <c r="I9" i="10"/>
  <c r="O11" i="10"/>
  <c r="O19" i="10"/>
  <c r="I20" i="10"/>
  <c r="O23" i="10"/>
  <c r="O20" i="10"/>
  <c r="I14" i="10"/>
  <c r="I21" i="10"/>
  <c r="O7" i="10"/>
  <c r="I19" i="10"/>
  <c r="O14" i="10"/>
  <c r="X7" i="10"/>
  <c r="F11" i="10"/>
  <c r="F15" i="10"/>
  <c r="F19" i="10"/>
  <c r="L15" i="10"/>
  <c r="F22" i="10"/>
  <c r="F7" i="10"/>
  <c r="F10" i="10"/>
  <c r="F14" i="10"/>
  <c r="F18" i="10"/>
  <c r="O8" i="10"/>
  <c r="O16" i="10"/>
  <c r="X12" i="10"/>
  <c r="X16" i="10"/>
  <c r="F21" i="10"/>
  <c r="L20" i="10"/>
  <c r="I16" i="10"/>
  <c r="X8" i="10"/>
  <c r="F13" i="10"/>
  <c r="F17" i="10"/>
  <c r="I23" i="10"/>
  <c r="L13" i="10"/>
  <c r="L23" i="10"/>
  <c r="I8" i="10"/>
  <c r="L12" i="10"/>
  <c r="L16" i="10"/>
  <c r="F23" i="10"/>
  <c r="O22" i="10"/>
  <c r="X6" i="10"/>
  <c r="X15" i="10"/>
  <c r="I7" i="10"/>
  <c r="O9" i="10"/>
  <c r="O17" i="10"/>
  <c r="X17" i="10"/>
  <c r="I15" i="10"/>
  <c r="X19" i="10"/>
  <c r="I17" i="10"/>
  <c r="F6" i="10"/>
  <c r="X13" i="10"/>
  <c r="O15" i="10"/>
  <c r="L8" i="10"/>
  <c r="I22" i="10"/>
  <c r="I18" i="10"/>
  <c r="I10" i="10"/>
  <c r="L11" i="10"/>
  <c r="L21" i="10"/>
  <c r="I11" i="10"/>
  <c r="O10" i="10"/>
  <c r="O18" i="10"/>
  <c r="L19" i="10"/>
  <c r="F8" i="10"/>
  <c r="F9" i="10"/>
  <c r="L6" i="10"/>
  <c r="O12" i="10"/>
  <c r="L14" i="10"/>
  <c r="I12" i="10"/>
  <c r="L9" i="10"/>
  <c r="I6" i="10"/>
  <c r="X14" i="10"/>
  <c r="X23" i="10"/>
  <c r="L10" i="10"/>
  <c r="L18" i="10"/>
  <c r="X22" i="10"/>
  <c r="O6" i="10"/>
  <c r="L7" i="10"/>
  <c r="L17" i="10"/>
  <c r="F20" i="10"/>
  <c r="X21" i="10"/>
  <c r="F12" i="10"/>
  <c r="F16" i="10"/>
  <c r="X10" i="10"/>
  <c r="X18" i="10"/>
  <c r="X20" i="10"/>
  <c r="R8" i="10"/>
  <c r="L24" i="10"/>
  <c r="R12" i="10"/>
  <c r="F24" i="10"/>
  <c r="R10" i="10"/>
  <c r="R16" i="10"/>
  <c r="R14" i="10"/>
  <c r="R21" i="10"/>
  <c r="R20" i="10"/>
  <c r="R18" i="10"/>
  <c r="O24" i="10"/>
  <c r="R15" i="10"/>
  <c r="X24" i="10"/>
  <c r="R23" i="10"/>
  <c r="R13" i="10"/>
  <c r="I24" i="10"/>
  <c r="R17" i="10"/>
  <c r="R7" i="10"/>
  <c r="R22" i="10"/>
  <c r="R9" i="10"/>
  <c r="R19" i="10"/>
  <c r="R6" i="10"/>
  <c r="R11" i="10"/>
  <c r="U24" i="5"/>
  <c r="Z25" i="10"/>
  <c r="U24" i="10"/>
  <c r="W39" i="12"/>
  <c r="Y24" i="10"/>
  <c r="Y25" i="10" s="1"/>
  <c r="Y24" i="5"/>
  <c r="Y25" i="5" s="1"/>
  <c r="D10" i="11"/>
  <c r="Z20" i="10" l="1"/>
  <c r="Z23" i="10"/>
  <c r="Z10" i="10"/>
  <c r="Z12" i="10"/>
  <c r="Z14" i="10"/>
  <c r="Z16" i="10"/>
  <c r="Z18" i="10"/>
  <c r="Z21" i="10"/>
  <c r="Z8" i="10"/>
  <c r="Z22" i="10"/>
  <c r="Z9" i="10"/>
  <c r="Z11" i="10"/>
  <c r="Z13" i="10"/>
  <c r="Z15" i="10"/>
  <c r="Z17" i="10"/>
  <c r="Z19" i="10"/>
  <c r="Z24" i="10" l="1"/>
  <c r="W40" i="12" s="1"/>
  <c r="D38" i="12"/>
  <c r="D39" i="12"/>
  <c r="D40" i="12"/>
  <c r="I8" i="2"/>
  <c r="R8" i="2"/>
  <c r="U16" i="2"/>
  <c r="F24" i="2"/>
  <c r="R21" i="2"/>
  <c r="F23" i="2"/>
  <c r="Y25" i="2"/>
  <c r="I21" i="2"/>
  <c r="R14" i="2"/>
  <c r="O23" i="2"/>
  <c r="F18" i="2"/>
  <c r="U14" i="2"/>
  <c r="O8" i="2"/>
  <c r="R13" i="2"/>
  <c r="X11" i="2"/>
  <c r="X6" i="2"/>
  <c r="O10" i="2"/>
  <c r="R15" i="2"/>
  <c r="F13" i="2"/>
  <c r="L24" i="2"/>
  <c r="L13" i="2"/>
  <c r="I18" i="2"/>
  <c r="U8" i="2"/>
  <c r="I14" i="2"/>
  <c r="L17" i="2"/>
  <c r="F8" i="2"/>
  <c r="U7" i="2"/>
  <c r="U10" i="2"/>
  <c r="I23" i="2"/>
  <c r="X23" i="2"/>
  <c r="U18" i="2"/>
  <c r="I15" i="2"/>
  <c r="X21" i="2"/>
  <c r="R22" i="2"/>
  <c r="R12" i="2"/>
  <c r="F17" i="2"/>
  <c r="I19" i="2"/>
  <c r="X17" i="2"/>
  <c r="L20" i="2"/>
  <c r="L11" i="2"/>
  <c r="O12" i="2"/>
  <c r="U20" i="2"/>
  <c r="U12" i="2"/>
  <c r="R19" i="2"/>
  <c r="X15" i="2"/>
  <c r="X19" i="2"/>
  <c r="L21" i="2"/>
  <c r="L15" i="2"/>
  <c r="X18" i="2"/>
  <c r="F7" i="2"/>
  <c r="O7" i="2"/>
  <c r="F22" i="2"/>
  <c r="U23" i="2"/>
  <c r="O13" i="2"/>
  <c r="R17" i="2"/>
  <c r="F9" i="2"/>
  <c r="I13" i="2"/>
  <c r="O6" i="2"/>
  <c r="I12" i="2"/>
  <c r="F12" i="2"/>
  <c r="F11" i="2"/>
  <c r="F14" i="2"/>
  <c r="X8" i="2"/>
  <c r="U24" i="2"/>
  <c r="R9" i="2"/>
  <c r="L22" i="2"/>
  <c r="O14" i="2"/>
  <c r="U9" i="2"/>
  <c r="X24" i="2"/>
  <c r="X20" i="2"/>
  <c r="R20" i="2"/>
  <c r="Z25" i="2"/>
  <c r="R6" i="2"/>
  <c r="F19" i="2"/>
  <c r="I16" i="2"/>
  <c r="O17" i="2"/>
  <c r="I20" i="2"/>
  <c r="L16" i="2"/>
  <c r="X22" i="2"/>
  <c r="I24" i="2"/>
  <c r="I22" i="2"/>
  <c r="I6" i="2"/>
  <c r="F21" i="2"/>
  <c r="F10" i="2"/>
  <c r="U17" i="2"/>
  <c r="F16" i="2"/>
  <c r="R10" i="2"/>
  <c r="R16" i="2"/>
  <c r="O9" i="2"/>
  <c r="I7" i="2"/>
  <c r="L12" i="2"/>
  <c r="L6" i="2"/>
  <c r="I17" i="2"/>
  <c r="O16" i="2"/>
  <c r="F6" i="2"/>
  <c r="U6" i="2"/>
  <c r="R23" i="2"/>
  <c r="L8" i="2"/>
  <c r="O20" i="2"/>
  <c r="L9" i="2"/>
  <c r="X13" i="2"/>
  <c r="X7" i="2"/>
  <c r="L19" i="2"/>
  <c r="X14" i="2"/>
  <c r="U13" i="2"/>
  <c r="I9" i="2"/>
  <c r="R7" i="2"/>
  <c r="O21" i="2"/>
  <c r="X16" i="2"/>
  <c r="X9" i="2"/>
  <c r="O19" i="2"/>
  <c r="L23" i="2"/>
  <c r="F15" i="2"/>
  <c r="F20" i="2"/>
  <c r="I10" i="2"/>
  <c r="I11" i="2"/>
  <c r="U22" i="2"/>
  <c r="U11" i="2"/>
  <c r="L14" i="2"/>
  <c r="R24" i="2"/>
  <c r="L10" i="2"/>
  <c r="L7" i="2"/>
  <c r="O24" i="2"/>
  <c r="L18" i="2"/>
  <c r="U19" i="2"/>
  <c r="O15" i="2"/>
  <c r="X12" i="2"/>
  <c r="R18" i="2"/>
  <c r="U21" i="2"/>
  <c r="O22" i="2"/>
  <c r="R11" i="2"/>
  <c r="U15" i="2"/>
  <c r="X10" i="2"/>
  <c r="O18" i="2"/>
  <c r="O11" i="2"/>
  <c r="Z19" i="2"/>
  <c r="Z16" i="2" l="1"/>
  <c r="Z20" i="2"/>
  <c r="Z23" i="2"/>
  <c r="Z9" i="2"/>
  <c r="Z7" i="2"/>
  <c r="Z12" i="2"/>
  <c r="Z15" i="2"/>
  <c r="Z11" i="2"/>
  <c r="Z6" i="2"/>
  <c r="Z17" i="2"/>
  <c r="Z21" i="2"/>
  <c r="Z18" i="2"/>
  <c r="Z22" i="2"/>
  <c r="Z8" i="2"/>
  <c r="Z13" i="2"/>
  <c r="Z14" i="2"/>
  <c r="Z10" i="2"/>
  <c r="Z24" i="2" l="1"/>
  <c r="W38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Preferred Customer</author>
  </authors>
  <commentList>
    <comment ref="S1" authorId="0" shapeId="0" xr:uid="{00000000-0006-0000-0000-000001000000}">
      <text>
        <r>
          <rPr>
            <b/>
            <sz val="9"/>
            <color indexed="10"/>
            <rFont val="Tahoma"/>
            <family val="2"/>
          </rPr>
          <t>Punuar nga:
Skender Gashi 
SHFMU "SHKËNDIJA", Suharekë!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1" shapeId="0" xr:uid="{E88B1BFD-2CB1-4E66-8FBC-73A52B38152D}">
      <text>
        <r>
          <rPr>
            <b/>
            <sz val="10"/>
            <color indexed="10"/>
            <rFont val="Tahoma"/>
            <family val="2"/>
          </rPr>
          <t>Shëno: Lëndët sipas ditarit!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" authorId="0" shapeId="0" xr:uid="{00000000-0006-0000-0100-000001000000}">
      <text>
        <r>
          <rPr>
            <b/>
            <sz val="9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 shapeId="0" xr:uid="{00000000-0006-0000-0100-000002000000}">
      <text>
        <r>
          <rPr>
            <sz val="10"/>
            <color indexed="10"/>
            <rFont val="Tahoma"/>
            <family val="2"/>
          </rPr>
          <t>Për nxënës të çregjistruar: shëno</t>
        </r>
        <r>
          <rPr>
            <sz val="10"/>
            <color indexed="56"/>
            <rFont val="Tahoma"/>
            <family val="2"/>
          </rPr>
          <t xml:space="preserve"> X</t>
        </r>
        <r>
          <rPr>
            <sz val="10"/>
            <color indexed="10"/>
            <rFont val="Tahoma"/>
            <family val="2"/>
          </rPr>
          <t xml:space="preserve"> për meshkuj ose Y për femra te kolona pas Suksesit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T2" authorId="0" shapeId="0" xr:uid="{00000000-0006-0000-0400-000001000000}">
      <text>
        <r>
          <rPr>
            <b/>
            <sz val="9"/>
            <color indexed="10"/>
            <rFont val="Tahoma"/>
            <family val="2"/>
          </rPr>
          <t xml:space="preserve">Për nxënës të çregjistruar: shëno </t>
        </r>
        <r>
          <rPr>
            <b/>
            <sz val="9"/>
            <color indexed="18"/>
            <rFont val="Tahoma"/>
            <family val="2"/>
          </rPr>
          <t>X për meshkuj</t>
        </r>
        <r>
          <rPr>
            <b/>
            <sz val="9"/>
            <color indexed="10"/>
            <rFont val="Tahoma"/>
            <family val="2"/>
          </rPr>
          <t xml:space="preserve"> ose </t>
        </r>
        <r>
          <rPr>
            <b/>
            <sz val="9"/>
            <color indexed="17"/>
            <rFont val="Tahoma"/>
            <family val="2"/>
          </rPr>
          <t>Y për femra</t>
        </r>
        <r>
          <rPr>
            <b/>
            <sz val="9"/>
            <color indexed="10"/>
            <rFont val="Tahoma"/>
            <family val="2"/>
          </rPr>
          <t xml:space="preserve"> te kolona pas Suksesit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T2" authorId="0" shapeId="0" xr:uid="{00000000-0006-0000-0600-000001000000}">
      <text>
        <r>
          <rPr>
            <b/>
            <sz val="9"/>
            <color indexed="10"/>
            <rFont val="Tahoma"/>
            <family val="2"/>
          </rPr>
          <t xml:space="preserve">Për nxënës të çregjistruar: shëno </t>
        </r>
        <r>
          <rPr>
            <b/>
            <sz val="9"/>
            <color indexed="18"/>
            <rFont val="Tahoma"/>
            <family val="2"/>
          </rPr>
          <t>X për meshkuj</t>
        </r>
        <r>
          <rPr>
            <b/>
            <sz val="9"/>
            <color indexed="10"/>
            <rFont val="Tahoma"/>
            <family val="2"/>
          </rPr>
          <t xml:space="preserve"> ose </t>
        </r>
        <r>
          <rPr>
            <b/>
            <sz val="9"/>
            <color indexed="17"/>
            <rFont val="Tahoma"/>
            <family val="2"/>
          </rPr>
          <t>Y për femra</t>
        </r>
        <r>
          <rPr>
            <b/>
            <sz val="9"/>
            <color indexed="10"/>
            <rFont val="Tahoma"/>
            <family val="2"/>
          </rPr>
          <t xml:space="preserve"> te kolona pas Suksesit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D4" authorId="0" shapeId="0" xr:uid="{00000000-0006-0000-0F00-000001000000}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<sst xmlns="http://schemas.openxmlformats.org/spreadsheetml/2006/main" count="1194" uniqueCount="210">
  <si>
    <t>M</t>
  </si>
  <si>
    <t>F</t>
  </si>
  <si>
    <t>Klasa:</t>
  </si>
  <si>
    <t>Pa.</t>
  </si>
  <si>
    <t>Ar.</t>
  </si>
  <si>
    <t>Nr i nxënësve:</t>
  </si>
  <si>
    <t>Nr. i lëndëve:</t>
  </si>
  <si>
    <t>Gjith:</t>
  </si>
  <si>
    <t>Informata personale</t>
  </si>
  <si>
    <t>Artet</t>
  </si>
  <si>
    <t>Shkencat natyrore</t>
  </si>
  <si>
    <t>Jeta dhe puna</t>
  </si>
  <si>
    <t>Mësim me zgjedhje</t>
  </si>
  <si>
    <t>Mungesat</t>
  </si>
  <si>
    <t>Nota mesatare</t>
  </si>
  <si>
    <t>Me të dobëta</t>
  </si>
  <si>
    <t>Suksesi</t>
  </si>
  <si>
    <t>Gjinia M/F</t>
  </si>
  <si>
    <t>Paarsyeshme</t>
  </si>
  <si>
    <t>Arsyeshme</t>
  </si>
  <si>
    <t>Gjithsej:</t>
  </si>
  <si>
    <t>Viti shkollor</t>
  </si>
  <si>
    <t>Shoqëria dhe mjedisi</t>
  </si>
  <si>
    <t>Lëndët mësimore</t>
  </si>
  <si>
    <t>Shkëlqyeshëm</t>
  </si>
  <si>
    <t>Shumë mirë</t>
  </si>
  <si>
    <t>Mirë</t>
  </si>
  <si>
    <t>Mjaftueshëm</t>
  </si>
  <si>
    <t>Gjithsej pozitiv</t>
  </si>
  <si>
    <t>Pa notuar</t>
  </si>
  <si>
    <t>Nota mes.</t>
  </si>
  <si>
    <t>Numri i nxënësve</t>
  </si>
  <si>
    <t>%</t>
  </si>
  <si>
    <t>Nr.</t>
  </si>
  <si>
    <t>Gjithsej</t>
  </si>
  <si>
    <t>Gjuhët dhe komunikimi</t>
  </si>
  <si>
    <t>Matematika</t>
  </si>
  <si>
    <t>Gjith. nx.</t>
  </si>
  <si>
    <t>Gjith. Përfundimtare:</t>
  </si>
  <si>
    <t>NP</t>
  </si>
  <si>
    <t>Raporti i suksesit</t>
  </si>
  <si>
    <t>Mesatarja e 3 Periodave</t>
  </si>
  <si>
    <t>Nota Vjetore</t>
  </si>
  <si>
    <t>Të regjistruar</t>
  </si>
  <si>
    <t>Përqindjet</t>
  </si>
  <si>
    <t>GJ</t>
  </si>
  <si>
    <t>Vijojnë</t>
  </si>
  <si>
    <t>Me një të dobët</t>
  </si>
  <si>
    <t>Gj</t>
  </si>
  <si>
    <t>Gjithsej negativ</t>
  </si>
  <si>
    <t>Të panotuar</t>
  </si>
  <si>
    <t>NOTA PËrfundimtRE</t>
  </si>
  <si>
    <t>Nota Përfundimtare</t>
  </si>
  <si>
    <t>Me dy të dobëta</t>
  </si>
  <si>
    <t>Raporti i suksesit të klasës (paraleles)</t>
  </si>
  <si>
    <t>Shkëlq.</t>
  </si>
  <si>
    <t xml:space="preserve">Mirë </t>
  </si>
  <si>
    <t>Mjaft.</t>
  </si>
  <si>
    <t>Gj. Pozitiv</t>
  </si>
  <si>
    <t>Negativ</t>
  </si>
  <si>
    <t>Vlerësimi i të notuarit</t>
  </si>
  <si>
    <t>Gjithsej nx. të regj.</t>
  </si>
  <si>
    <t>Të çregjistruar</t>
  </si>
  <si>
    <t>Gjithsej të notuar  (Vijues)</t>
  </si>
  <si>
    <t>Këtu mbledhen  notat e nxënësve vijues të mësimeve</t>
  </si>
  <si>
    <t>Gjithsej Pozitiv</t>
  </si>
  <si>
    <t xml:space="preserve">Mirë         </t>
  </si>
  <si>
    <t xml:space="preserve">Mjaftueshëm    </t>
  </si>
  <si>
    <t>Gjithsej vijues, Nx. të notuar</t>
  </si>
  <si>
    <t xml:space="preserve">Gjithsej Negativ     </t>
  </si>
  <si>
    <t>Me 2 dobëta</t>
  </si>
  <si>
    <t>Me 3 dobëta +</t>
  </si>
  <si>
    <t>Numri i m u n g e s a v e</t>
  </si>
  <si>
    <t>Orët</t>
  </si>
  <si>
    <t>Me arsye</t>
  </si>
  <si>
    <t>Pa arsye</t>
  </si>
  <si>
    <t>Planifikuara</t>
  </si>
  <si>
    <t>Realizuara</t>
  </si>
  <si>
    <t>Pa realizuara</t>
  </si>
  <si>
    <t>ORËT E PLANIFIKUARA, TË MBAJTURA DHE TË PAMBAJTURA</t>
  </si>
  <si>
    <t>PERIUDHA  I</t>
  </si>
  <si>
    <t>PERIUDHA  II</t>
  </si>
  <si>
    <t>GJITHSEJ</t>
  </si>
  <si>
    <t>Të planifi-kuara</t>
  </si>
  <si>
    <t>Të mbaj-tura</t>
  </si>
  <si>
    <t>Të pambaj-tura</t>
  </si>
  <si>
    <t>Klikoni dy herë në Fajllin: Microsoft Word Document !!!</t>
  </si>
  <si>
    <t>FILE</t>
  </si>
  <si>
    <t>Shtator</t>
  </si>
  <si>
    <t>Tetor</t>
  </si>
  <si>
    <t>Nëntor</t>
  </si>
  <si>
    <t>Dhjetor</t>
  </si>
  <si>
    <t>Janar</t>
  </si>
  <si>
    <t>Shkurt</t>
  </si>
  <si>
    <t>Mars</t>
  </si>
  <si>
    <t>Totali</t>
  </si>
  <si>
    <t>Ar</t>
  </si>
  <si>
    <t>Pa</t>
  </si>
  <si>
    <t>Nxënës pa mungesa PM</t>
  </si>
  <si>
    <t>Me 1 dobët</t>
  </si>
  <si>
    <t xml:space="preserve">Shumë mirë </t>
  </si>
  <si>
    <r>
      <t>Gjithsej:</t>
    </r>
    <r>
      <rPr>
        <b/>
        <sz val="12"/>
        <color rgb="FFC00000"/>
        <rFont val="Calibri"/>
        <family val="2"/>
        <scheme val="minor"/>
      </rPr>
      <t xml:space="preserve"> Ar./Pa.</t>
    </r>
  </si>
  <si>
    <t>D I T A R I</t>
  </si>
  <si>
    <t>Nr. i lëndëve</t>
  </si>
  <si>
    <t>Nr. i nxënësve</t>
  </si>
  <si>
    <t xml:space="preserve"> MZ</t>
  </si>
  <si>
    <t>Emri &amp; mbiemri</t>
  </si>
  <si>
    <t>Të notuar</t>
  </si>
  <si>
    <r>
      <rPr>
        <b/>
        <sz val="12"/>
        <rFont val="Calibri"/>
        <family val="2"/>
        <scheme val="minor"/>
      </rPr>
      <t xml:space="preserve">Gjith. Përfundim.: </t>
    </r>
    <r>
      <rPr>
        <b/>
        <sz val="12"/>
        <color rgb="FFC00000"/>
        <rFont val="Calibri"/>
        <family val="2"/>
        <scheme val="minor"/>
      </rPr>
      <t>Ar./Pa.</t>
    </r>
  </si>
  <si>
    <t>Kujdestar/e klase:</t>
  </si>
  <si>
    <t>Gjysmëvjetori</t>
  </si>
  <si>
    <t>I</t>
  </si>
  <si>
    <t>II</t>
  </si>
  <si>
    <t>Viti shkollor:</t>
  </si>
  <si>
    <t>Emri &amp; mbiemri i nxënësit</t>
  </si>
  <si>
    <t>Data dhe vendi i lindjes, komuna dhe shteti</t>
  </si>
  <si>
    <t>Emri dhe mbiemri I prindit, profesioni, adresa, numri I telefonit dhe e-mail adresa</t>
  </si>
  <si>
    <t>Nr. rendor</t>
  </si>
  <si>
    <t>Gjithsej me nota pozitive</t>
  </si>
  <si>
    <t>Me notë të pamjaftueshme</t>
  </si>
  <si>
    <t>Gjysmëvjetori i parë</t>
  </si>
  <si>
    <t>Gjysmëvjetori i dytë</t>
  </si>
  <si>
    <t>Vlerësimi përfundimtar</t>
  </si>
  <si>
    <t>SUKSESI I NXËNËSVE SIPAS LËNDËVE MËSIMORE TË GJYSMËVJETORIT TË PARË</t>
  </si>
  <si>
    <t>SUKSESI I NXËNËSVE SIPAS LËNDËVE MËSIMORE TË GJYSMËVJETORIT TË DYTË</t>
  </si>
  <si>
    <t>SUKSESI I NXËNËSVE SIPAS LËNDËVE MËSIMORE - NOTA PËRFUNDIMTARE</t>
  </si>
  <si>
    <t xml:space="preserve">  Lëndët mësimore</t>
  </si>
  <si>
    <t>Përsërisin klasën</t>
  </si>
  <si>
    <t>Gjithsej nxënës</t>
  </si>
  <si>
    <t>Me një notë të dobët</t>
  </si>
  <si>
    <t xml:space="preserve">Suksesi </t>
  </si>
  <si>
    <t xml:space="preserve"> </t>
  </si>
  <si>
    <t>Gjith.</t>
  </si>
  <si>
    <t>Me dy nota të dobëta</t>
  </si>
  <si>
    <t>nota pËrfundimtare</t>
  </si>
  <si>
    <t>Emri dhe mbiemri</t>
  </si>
  <si>
    <t>Plotësohen dy gjysmëvjetorët dhe nota përfundimtare</t>
  </si>
  <si>
    <t>2022/2023</t>
  </si>
  <si>
    <t xml:space="preserve">Gjysmëvjetori </t>
  </si>
  <si>
    <t>Nota finale</t>
  </si>
  <si>
    <t xml:space="preserve"> Paarsyeshme</t>
  </si>
  <si>
    <t xml:space="preserve"> Arsyeshme</t>
  </si>
  <si>
    <t xml:space="preserve"> Gjinia M/F</t>
  </si>
  <si>
    <t xml:space="preserve"> Nota mesatare</t>
  </si>
  <si>
    <t xml:space="preserve"> Me të dobëta</t>
  </si>
  <si>
    <t xml:space="preserve"> Suksesi</t>
  </si>
  <si>
    <t xml:space="preserve"> Gjinia</t>
  </si>
  <si>
    <t>Sh. mirë</t>
  </si>
  <si>
    <r>
      <t xml:space="preserve"> Gjinia </t>
    </r>
    <r>
      <rPr>
        <b/>
        <sz val="12"/>
        <color rgb="FFFF0000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>/</t>
    </r>
    <r>
      <rPr>
        <b/>
        <sz val="12"/>
        <color rgb="FFFF0000"/>
        <rFont val="Calibri"/>
        <family val="2"/>
        <scheme val="minor"/>
      </rPr>
      <t>F</t>
    </r>
  </si>
  <si>
    <t>Të dhënat për suksesin e nxënësve - I</t>
  </si>
  <si>
    <t>Të dhënat për suksesin e nxënësve - II</t>
  </si>
  <si>
    <t>Suksesi individual</t>
  </si>
  <si>
    <t>Suksesi i përgjithshëm</t>
  </si>
  <si>
    <t xml:space="preserve">Data: </t>
  </si>
  <si>
    <t>Sh. Mirë</t>
  </si>
  <si>
    <t xml:space="preserve">Kujdestari/ja: </t>
  </si>
  <si>
    <t>Pamjaft.</t>
  </si>
  <si>
    <t xml:space="preserve">Me tri të dobëta + </t>
  </si>
  <si>
    <t>Me tri të dobëta +</t>
  </si>
  <si>
    <t>GjysmËvjetori  I</t>
  </si>
  <si>
    <t>GjysmËvjetori  II</t>
  </si>
  <si>
    <t>Fushat kurikulare</t>
  </si>
  <si>
    <t>MUNGESAT E NXËNËSVE NË DY GJYSMËVJETORË DHE NË FUND TË VITIT SHKOLLOR</t>
  </si>
  <si>
    <t>Gj I</t>
  </si>
  <si>
    <t>Gj II</t>
  </si>
  <si>
    <t>Me tri nota të dobëta +</t>
  </si>
  <si>
    <t>gjysmËvjetori  I</t>
  </si>
  <si>
    <t>gjysmËvjetori  II</t>
  </si>
  <si>
    <t>Total</t>
  </si>
  <si>
    <r>
      <t xml:space="preserve">Duhet patjetër ta lexoni fletën e fundit </t>
    </r>
    <r>
      <rPr>
        <b/>
        <sz val="12"/>
        <color rgb="FF002060"/>
        <rFont val="Calibri"/>
        <family val="2"/>
        <scheme val="minor"/>
      </rPr>
      <t>"Shpjegime"</t>
    </r>
    <r>
      <rPr>
        <b/>
        <sz val="11"/>
        <color rgb="FFC00000"/>
        <rFont val="Calibri"/>
        <family val="2"/>
        <scheme val="minor"/>
      </rPr>
      <t xml:space="preserve"> që të merrni udhëzimet e duhura për përdorimin e STATISTIKËS!!!</t>
    </r>
  </si>
  <si>
    <t>Lëndët:</t>
  </si>
  <si>
    <t>Fushat kurrikulare:</t>
  </si>
  <si>
    <r>
      <t>Të çregjistruar                                  Gj. I</t>
    </r>
    <r>
      <rPr>
        <b/>
        <sz val="12"/>
        <color rgb="FFC00000"/>
        <rFont val="Calibri"/>
        <family val="2"/>
        <scheme val="minor"/>
      </rPr>
      <t xml:space="preserve">    </t>
    </r>
    <r>
      <rPr>
        <b/>
        <sz val="12"/>
        <color rgb="FF002060"/>
        <rFont val="Calibri"/>
        <family val="2"/>
        <scheme val="minor"/>
      </rPr>
      <t>GJ. II</t>
    </r>
    <r>
      <rPr>
        <b/>
        <sz val="12"/>
        <color rgb="FFC00000"/>
        <rFont val="Calibri"/>
        <family val="2"/>
        <scheme val="minor"/>
      </rPr>
      <t xml:space="preserve">    NP</t>
    </r>
  </si>
  <si>
    <t>Jeta &amp; Puna</t>
  </si>
  <si>
    <t>Shkencat Natyrore</t>
  </si>
  <si>
    <t>Gjuhët &amp; komunikimi</t>
  </si>
  <si>
    <t>Shkencat Shoqërore</t>
  </si>
  <si>
    <t>Prill</t>
  </si>
  <si>
    <t>Maj</t>
  </si>
  <si>
    <t>Qershor</t>
  </si>
  <si>
    <t>Gjith. mungesa:</t>
  </si>
  <si>
    <t>INSTITUCIONI</t>
  </si>
  <si>
    <t>Institucioni:</t>
  </si>
  <si>
    <t>SHF</t>
  </si>
  <si>
    <t>SHMU</t>
  </si>
  <si>
    <t>SHFMU</t>
  </si>
  <si>
    <t>Me datë:</t>
  </si>
  <si>
    <t>Të dhënat për suksesin e nxënësve - Nota përfundimtare</t>
  </si>
  <si>
    <t>X</t>
  </si>
  <si>
    <t>Y</t>
  </si>
  <si>
    <t>C</t>
  </si>
  <si>
    <r>
      <t>Vërejtje: Duhet patjetër të plotësohet klasa, emri i shkollës, emri i kujdestarit të klasës, viti shkollor, lëndët mësimore, lista me emra të nxënësve, të përzgjedhet opcioni te Gjinia</t>
    </r>
    <r>
      <rPr>
        <b/>
        <sz val="12"/>
        <color rgb="FF002060"/>
        <rFont val="Calibri"/>
        <family val="2"/>
        <scheme val="minor"/>
      </rPr>
      <t xml:space="preserve"> M</t>
    </r>
    <r>
      <rPr>
        <b/>
        <sz val="12"/>
        <color rgb="FFFF0000"/>
        <rFont val="Calibri"/>
        <family val="2"/>
        <scheme val="minor"/>
      </rPr>
      <t xml:space="preserve"> ose</t>
    </r>
    <r>
      <rPr>
        <b/>
        <sz val="12"/>
        <color rgb="FF002060"/>
        <rFont val="Calibri"/>
        <family val="2"/>
        <scheme val="minor"/>
      </rPr>
      <t xml:space="preserve"> F</t>
    </r>
    <r>
      <rPr>
        <b/>
        <sz val="12"/>
        <color rgb="FFFF0000"/>
        <rFont val="Calibri"/>
        <family val="2"/>
        <scheme val="minor"/>
      </rPr>
      <t>, në mënyrë që shënimet të barten në fletat tjera! Mund të plotësohen edhe informatat tjera personale</t>
    </r>
    <r>
      <rPr>
        <b/>
        <sz val="12"/>
        <color rgb="FF00206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002060"/>
        <rFont val="Calibri"/>
        <family val="2"/>
        <scheme val="minor"/>
      </rPr>
      <t>OPCIONALE</t>
    </r>
    <r>
      <rPr>
        <b/>
        <sz val="12"/>
        <color rgb="FFFF0000"/>
        <rFont val="Calibri"/>
        <family val="2"/>
        <scheme val="minor"/>
      </rPr>
      <t>). Për nxënësit që çregjistohen gjatë vitit shkollor, te "</t>
    </r>
    <r>
      <rPr>
        <b/>
        <sz val="12"/>
        <color rgb="FF002060"/>
        <rFont val="Calibri"/>
        <family val="2"/>
        <scheme val="minor"/>
      </rPr>
      <t>GJINIA"</t>
    </r>
    <r>
      <rPr>
        <b/>
        <sz val="12"/>
        <color rgb="FFFF0000"/>
        <rFont val="Calibri"/>
        <family val="2"/>
        <scheme val="minor"/>
      </rPr>
      <t xml:space="preserve"> shënohet </t>
    </r>
    <r>
      <rPr>
        <b/>
        <sz val="12"/>
        <color rgb="FF002060"/>
        <rFont val="Calibri"/>
        <family val="2"/>
        <scheme val="minor"/>
      </rPr>
      <t>"C"</t>
    </r>
    <r>
      <rPr>
        <b/>
        <sz val="12"/>
        <color rgb="FFFF0000"/>
        <rFont val="Calibri"/>
        <family val="2"/>
        <scheme val="minor"/>
      </rPr>
      <t xml:space="preserve"> dhe te kolona </t>
    </r>
    <r>
      <rPr>
        <b/>
        <sz val="12"/>
        <color rgb="FF002060"/>
        <rFont val="Calibri"/>
        <family val="2"/>
        <scheme val="minor"/>
      </rPr>
      <t>TË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2060"/>
        <rFont val="Calibri"/>
        <family val="2"/>
        <scheme val="minor"/>
      </rPr>
      <t>ÇREGJISTRUAR</t>
    </r>
    <r>
      <rPr>
        <b/>
        <sz val="12"/>
        <color rgb="FFFF0000"/>
        <rFont val="Calibri"/>
        <family val="2"/>
        <scheme val="minor"/>
      </rPr>
      <t xml:space="preserve"> duhet të shënohet "</t>
    </r>
    <r>
      <rPr>
        <b/>
        <sz val="12"/>
        <color rgb="FF002060"/>
        <rFont val="Calibri"/>
        <family val="2"/>
        <scheme val="minor"/>
      </rPr>
      <t>X</t>
    </r>
    <r>
      <rPr>
        <b/>
        <sz val="12"/>
        <color rgb="FFFF0000"/>
        <rFont val="Calibri"/>
        <family val="2"/>
        <scheme val="minor"/>
      </rPr>
      <t>" për meshkuj dhe "</t>
    </r>
    <r>
      <rPr>
        <b/>
        <sz val="12"/>
        <color rgb="FF002060"/>
        <rFont val="Calibri"/>
        <family val="2"/>
        <scheme val="minor"/>
      </rPr>
      <t>Y</t>
    </r>
    <r>
      <rPr>
        <b/>
        <sz val="12"/>
        <color rgb="FFFF0000"/>
        <rFont val="Calibri"/>
        <family val="2"/>
        <scheme val="minor"/>
      </rPr>
      <t>" për femra, në mënyrë që të mos llogariten të dhënat për nxënësit e çregjistruar!</t>
    </r>
  </si>
  <si>
    <t>Edukatë fizike</t>
  </si>
  <si>
    <t>Ed. fizike</t>
  </si>
  <si>
    <t>Matematikë</t>
  </si>
  <si>
    <t>Gjuhë angleze</t>
  </si>
  <si>
    <t>VI-1</t>
  </si>
  <si>
    <t>Skender Gashi</t>
  </si>
  <si>
    <t>"Shkëndija" Suharekë</t>
  </si>
  <si>
    <t>17.02.2008</t>
  </si>
  <si>
    <t>Emri &amp; mbiemri i prindit (emri i nënës), profesioni</t>
  </si>
  <si>
    <t>Suharekë, Suharekë</t>
  </si>
  <si>
    <t>Rr. Brigada 123, Suharekë, Tel. 044 ………</t>
  </si>
  <si>
    <t>Republika e Kosovës</t>
  </si>
  <si>
    <t>E-maili</t>
  </si>
  <si>
    <t>Gjuhë amtare</t>
  </si>
  <si>
    <t>Edukatë muzikore</t>
  </si>
  <si>
    <t>Edukatë Figurative</t>
  </si>
  <si>
    <t>Njeriu dhe natyra</t>
  </si>
  <si>
    <t>Shkathtësi për jetë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</si>
</sst>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.mm\.yyyy;@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0"/>
      <name val="Tahoma"/>
      <family val="2"/>
    </font>
    <font>
      <sz val="9"/>
      <color indexed="81"/>
      <name val="Tahoma"/>
      <family val="2"/>
    </font>
    <font>
      <b/>
      <sz val="16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Aharoni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rgb="FFFF0000"/>
      <name val="Algerian"/>
      <family val="5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i/>
      <sz val="16"/>
      <color rgb="FFFF0000"/>
      <name val="Algerian"/>
      <family val="5"/>
    </font>
    <font>
      <b/>
      <i/>
      <sz val="16"/>
      <color theme="3" tint="-0.249977111117893"/>
      <name val="Algerian"/>
      <family val="5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6"/>
      <color rgb="FFFF0000"/>
      <name val="Arial"/>
      <family val="2"/>
      <charset val="238"/>
    </font>
    <font>
      <b/>
      <sz val="18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0"/>
      <color rgb="FF002060"/>
      <name val="Arial"/>
      <family val="2"/>
    </font>
    <font>
      <b/>
      <sz val="12"/>
      <color rgb="FF002060"/>
      <name val="Arial"/>
      <family val="2"/>
      <charset val="238"/>
    </font>
    <font>
      <b/>
      <sz val="14"/>
      <color theme="9" tint="-0.249977111117893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Algerian"/>
      <family val="5"/>
    </font>
    <font>
      <b/>
      <sz val="18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rgb="FF000000"/>
      <name val="Arial Black"/>
      <family val="2"/>
    </font>
    <font>
      <b/>
      <sz val="12"/>
      <color rgb="FF7030A0"/>
      <name val="Calibri"/>
      <family val="2"/>
      <scheme val="minor"/>
    </font>
    <font>
      <b/>
      <sz val="9"/>
      <color indexed="10"/>
      <name val="Tahoma"/>
      <family val="2"/>
    </font>
    <font>
      <b/>
      <sz val="9"/>
      <color indexed="18"/>
      <name val="Tahoma"/>
      <family val="2"/>
    </font>
    <font>
      <b/>
      <sz val="9"/>
      <color indexed="17"/>
      <name val="Tahoma"/>
      <family val="2"/>
    </font>
    <font>
      <b/>
      <i/>
      <sz val="16"/>
      <color theme="1"/>
      <name val="Arial Black"/>
      <family val="2"/>
    </font>
    <font>
      <sz val="10"/>
      <color indexed="10"/>
      <name val="Tahoma"/>
      <family val="2"/>
    </font>
    <font>
      <sz val="10"/>
      <color indexed="56"/>
      <name val="Tahoma"/>
      <family val="2"/>
    </font>
    <font>
      <sz val="22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4"/>
      <color rgb="FFFF0000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Verdana"/>
      <family val="2"/>
    </font>
    <font>
      <b/>
      <sz val="12"/>
      <color theme="9" tint="-0.499984740745262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2060"/>
      <name val="Times New Roman"/>
      <family val="1"/>
    </font>
    <font>
      <b/>
      <sz val="12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1" tint="4.9989318521683403E-2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2060"/>
      <name val="Rockwell Extra Bold"/>
      <family val="1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b/>
      <sz val="9"/>
      <color indexed="81"/>
      <name val="Tahoma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2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/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/>
      <diagonal/>
    </border>
    <border>
      <left style="thin">
        <color indexed="64"/>
      </left>
      <right style="thick">
        <color rgb="FF002060"/>
      </right>
      <top/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medium">
        <color rgb="FF00206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rgb="FF002060"/>
      </right>
      <top/>
      <bottom style="thick">
        <color indexed="64"/>
      </bottom>
      <diagonal/>
    </border>
    <border>
      <left/>
      <right/>
      <top style="medium">
        <color rgb="FF002060"/>
      </top>
      <bottom style="thick">
        <color rgb="FF002060"/>
      </bottom>
      <diagonal/>
    </border>
    <border>
      <left/>
      <right style="thin">
        <color indexed="64"/>
      </right>
      <top style="medium">
        <color rgb="FF002060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medium">
        <color rgb="FF002060"/>
      </top>
      <bottom style="thick">
        <color rgb="FF002060"/>
      </bottom>
      <diagonal/>
    </border>
    <border>
      <left style="thick">
        <color rgb="FF002060"/>
      </left>
      <right style="medium">
        <color indexed="64"/>
      </right>
      <top style="thick">
        <color rgb="FF002060"/>
      </top>
      <bottom/>
      <diagonal/>
    </border>
    <border>
      <left style="medium">
        <color indexed="64"/>
      </left>
      <right style="medium">
        <color indexed="64"/>
      </right>
      <top style="thick">
        <color rgb="FF002060"/>
      </top>
      <bottom/>
      <diagonal/>
    </border>
    <border>
      <left style="medium">
        <color indexed="64"/>
      </left>
      <right style="medium">
        <color indexed="64"/>
      </right>
      <top style="thick">
        <color rgb="FF002060"/>
      </top>
      <bottom style="thin">
        <color indexed="64"/>
      </bottom>
      <diagonal/>
    </border>
    <border>
      <left/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auto="1"/>
      </right>
      <top/>
      <bottom/>
      <diagonal/>
    </border>
    <border>
      <left style="thick">
        <color rgb="FF002060"/>
      </left>
      <right style="medium">
        <color indexed="64"/>
      </right>
      <top style="medium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ck">
        <color rgb="FF002060"/>
      </left>
      <right style="medium">
        <color indexed="64"/>
      </right>
      <top/>
      <bottom style="thin">
        <color indexed="64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/>
      <diagonal/>
    </border>
    <border>
      <left style="thick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n">
        <color indexed="64"/>
      </right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/>
      <bottom style="thick">
        <color rgb="FF002060"/>
      </bottom>
      <diagonal/>
    </border>
    <border>
      <left style="thin">
        <color indexed="64"/>
      </left>
      <right style="thick">
        <color rgb="FF002060"/>
      </right>
      <top/>
      <bottom style="thick">
        <color rgb="FF002060"/>
      </bottom>
      <diagonal/>
    </border>
    <border>
      <left style="thin">
        <color indexed="64"/>
      </left>
      <right style="thick">
        <color rgb="FF002060"/>
      </right>
      <top/>
      <bottom/>
      <diagonal/>
    </border>
    <border>
      <left/>
      <right/>
      <top style="thick">
        <color rgb="FF002060"/>
      </top>
      <bottom/>
      <diagonal/>
    </border>
    <border>
      <left style="thin">
        <color indexed="64"/>
      </left>
      <right style="thick">
        <color rgb="FF002060"/>
      </right>
      <top/>
      <bottom style="medium">
        <color rgb="FF002060"/>
      </bottom>
      <diagonal/>
    </border>
    <border>
      <left style="thick">
        <color rgb="FF002060"/>
      </left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70C0"/>
      </top>
      <bottom style="medium">
        <color rgb="FF002060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28" fillId="0" borderId="0"/>
    <xf numFmtId="0" fontId="1" fillId="20" borderId="0"/>
    <xf numFmtId="0" fontId="42" fillId="0" borderId="0"/>
    <xf numFmtId="0" fontId="57" fillId="0" borderId="0" applyNumberFormat="0" applyFill="0" applyBorder="0" applyAlignment="0" applyProtection="0">
      <alignment vertical="top"/>
      <protection locked="0"/>
    </xf>
  </cellStyleXfs>
  <cellXfs count="11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/>
    <xf numFmtId="0" fontId="37" fillId="0" borderId="0" xfId="0" applyFont="1" applyAlignment="1" applyProtection="1">
      <alignment horizontal="center" vertical="center" wrapText="1"/>
      <protection locked="0"/>
    </xf>
    <xf numFmtId="0" fontId="42" fillId="0" borderId="0" xfId="9" applyProtection="1">
      <protection locked="0"/>
    </xf>
    <xf numFmtId="0" fontId="42" fillId="23" borderId="0" xfId="9" applyFill="1" applyBorder="1" applyProtection="1">
      <protection hidden="1"/>
    </xf>
    <xf numFmtId="0" fontId="56" fillId="0" borderId="0" xfId="9" applyFont="1" applyProtection="1">
      <protection locked="0"/>
    </xf>
    <xf numFmtId="0" fontId="41" fillId="0" borderId="0" xfId="9" applyFont="1" applyProtection="1">
      <protection locked="0"/>
    </xf>
    <xf numFmtId="0" fontId="47" fillId="23" borderId="0" xfId="9" applyFont="1" applyFill="1" applyBorder="1" applyProtection="1">
      <protection hidden="1"/>
    </xf>
    <xf numFmtId="0" fontId="42" fillId="23" borderId="0" xfId="9" applyFont="1" applyFill="1" applyBorder="1" applyAlignment="1" applyProtection="1">
      <alignment horizontal="center"/>
      <protection hidden="1"/>
    </xf>
    <xf numFmtId="0" fontId="41" fillId="17" borderId="14" xfId="0" applyFont="1" applyFill="1" applyBorder="1" applyAlignment="1" applyProtection="1">
      <alignment horizontal="center" wrapText="1"/>
    </xf>
    <xf numFmtId="0" fontId="41" fillId="17" borderId="15" xfId="0" applyFont="1" applyFill="1" applyBorder="1" applyAlignment="1" applyProtection="1">
      <alignment horizontal="center" wrapText="1"/>
    </xf>
    <xf numFmtId="0" fontId="41" fillId="13" borderId="29" xfId="0" applyFont="1" applyFill="1" applyBorder="1" applyAlignment="1" applyProtection="1">
      <alignment horizontal="center" wrapText="1"/>
    </xf>
    <xf numFmtId="0" fontId="41" fillId="13" borderId="14" xfId="0" applyFont="1" applyFill="1" applyBorder="1" applyAlignment="1" applyProtection="1">
      <alignment horizontal="center" wrapText="1"/>
    </xf>
    <xf numFmtId="0" fontId="41" fillId="13" borderId="16" xfId="0" applyFont="1" applyFill="1" applyBorder="1" applyAlignment="1" applyProtection="1">
      <alignment horizontal="center" wrapText="1"/>
    </xf>
    <xf numFmtId="1" fontId="7" fillId="17" borderId="92" xfId="0" applyNumberFormat="1" applyFont="1" applyFill="1" applyBorder="1" applyProtection="1">
      <protection hidden="1"/>
    </xf>
    <xf numFmtId="1" fontId="7" fillId="17" borderId="17" xfId="0" applyNumberFormat="1" applyFont="1" applyFill="1" applyBorder="1" applyProtection="1">
      <protection locked="0"/>
    </xf>
    <xf numFmtId="1" fontId="7" fillId="17" borderId="19" xfId="0" applyNumberFormat="1" applyFont="1" applyFill="1" applyBorder="1" applyProtection="1">
      <protection locked="0"/>
    </xf>
    <xf numFmtId="1" fontId="7" fillId="13" borderId="92" xfId="0" applyNumberFormat="1" applyFont="1" applyFill="1" applyBorder="1" applyProtection="1">
      <protection hidden="1"/>
    </xf>
    <xf numFmtId="1" fontId="7" fillId="13" borderId="17" xfId="0" applyNumberFormat="1" applyFont="1" applyFill="1" applyBorder="1" applyProtection="1">
      <protection locked="0"/>
    </xf>
    <xf numFmtId="1" fontId="7" fillId="13" borderId="19" xfId="0" applyNumberFormat="1" applyFont="1" applyFill="1" applyBorder="1" applyProtection="1">
      <protection locked="0"/>
    </xf>
    <xf numFmtId="1" fontId="7" fillId="17" borderId="11" xfId="0" applyNumberFormat="1" applyFont="1" applyFill="1" applyBorder="1" applyProtection="1">
      <protection locked="0"/>
    </xf>
    <xf numFmtId="1" fontId="7" fillId="17" borderId="21" xfId="0" applyNumberFormat="1" applyFont="1" applyFill="1" applyBorder="1" applyProtection="1">
      <protection locked="0"/>
    </xf>
    <xf numFmtId="1" fontId="7" fillId="13" borderId="11" xfId="0" applyNumberFormat="1" applyFont="1" applyFill="1" applyBorder="1" applyProtection="1">
      <protection locked="0"/>
    </xf>
    <xf numFmtId="1" fontId="7" fillId="13" borderId="21" xfId="0" applyNumberFormat="1" applyFont="1" applyFill="1" applyBorder="1" applyProtection="1">
      <protection locked="0"/>
    </xf>
    <xf numFmtId="1" fontId="7" fillId="17" borderId="29" xfId="0" applyNumberFormat="1" applyFont="1" applyFill="1" applyBorder="1" applyProtection="1">
      <protection hidden="1"/>
    </xf>
    <xf numFmtId="1" fontId="7" fillId="17" borderId="14" xfId="0" applyNumberFormat="1" applyFont="1" applyFill="1" applyBorder="1" applyProtection="1">
      <protection locked="0"/>
    </xf>
    <xf numFmtId="1" fontId="7" fillId="17" borderId="16" xfId="0" applyNumberFormat="1" applyFont="1" applyFill="1" applyBorder="1" applyProtection="1">
      <protection locked="0"/>
    </xf>
    <xf numFmtId="1" fontId="7" fillId="13" borderId="29" xfId="0" applyNumberFormat="1" applyFont="1" applyFill="1" applyBorder="1" applyProtection="1">
      <protection hidden="1"/>
    </xf>
    <xf numFmtId="1" fontId="7" fillId="13" borderId="14" xfId="0" applyNumberFormat="1" applyFont="1" applyFill="1" applyBorder="1" applyProtection="1">
      <protection locked="0"/>
    </xf>
    <xf numFmtId="1" fontId="7" fillId="13" borderId="16" xfId="0" applyNumberFormat="1" applyFont="1" applyFill="1" applyBorder="1" applyProtection="1">
      <protection locked="0"/>
    </xf>
    <xf numFmtId="1" fontId="7" fillId="17" borderId="30" xfId="0" applyNumberFormat="1" applyFont="1" applyFill="1" applyBorder="1" applyProtection="1">
      <protection locked="0"/>
    </xf>
    <xf numFmtId="1" fontId="7" fillId="17" borderId="89" xfId="0" applyNumberFormat="1" applyFont="1" applyFill="1" applyBorder="1" applyProtection="1">
      <protection locked="0"/>
    </xf>
    <xf numFmtId="1" fontId="7" fillId="17" borderId="3" xfId="0" applyNumberFormat="1" applyFont="1" applyFill="1" applyBorder="1" applyProtection="1">
      <protection hidden="1"/>
    </xf>
    <xf numFmtId="1" fontId="7" fillId="17" borderId="6" xfId="0" applyNumberFormat="1" applyFont="1" applyFill="1" applyBorder="1" applyProtection="1">
      <protection locked="0"/>
    </xf>
    <xf numFmtId="1" fontId="7" fillId="17" borderId="5" xfId="0" applyNumberFormat="1" applyFont="1" applyFill="1" applyBorder="1" applyProtection="1">
      <protection locked="0"/>
    </xf>
    <xf numFmtId="1" fontId="7" fillId="13" borderId="3" xfId="0" applyNumberFormat="1" applyFont="1" applyFill="1" applyBorder="1" applyProtection="1">
      <protection hidden="1"/>
    </xf>
    <xf numFmtId="1" fontId="7" fillId="13" borderId="6" xfId="0" applyNumberFormat="1" applyFont="1" applyFill="1" applyBorder="1" applyProtection="1">
      <protection locked="0"/>
    </xf>
    <xf numFmtId="1" fontId="7" fillId="13" borderId="5" xfId="0" applyNumberFormat="1" applyFont="1" applyFill="1" applyBorder="1" applyProtection="1">
      <protection locked="0"/>
    </xf>
    <xf numFmtId="1" fontId="7" fillId="13" borderId="93" xfId="0" applyNumberFormat="1" applyFont="1" applyFill="1" applyBorder="1" applyProtection="1">
      <protection hidden="1"/>
    </xf>
    <xf numFmtId="1" fontId="7" fillId="13" borderId="30" xfId="0" applyNumberFormat="1" applyFont="1" applyFill="1" applyBorder="1" applyProtection="1">
      <protection locked="0"/>
    </xf>
    <xf numFmtId="1" fontId="7" fillId="13" borderId="89" xfId="0" applyNumberFormat="1" applyFont="1" applyFill="1" applyBorder="1" applyProtection="1">
      <protection locked="0"/>
    </xf>
    <xf numFmtId="0" fontId="41" fillId="22" borderId="29" xfId="0" applyFont="1" applyFill="1" applyBorder="1" applyAlignment="1" applyProtection="1">
      <alignment horizontal="center" wrapText="1"/>
    </xf>
    <xf numFmtId="0" fontId="41" fillId="22" borderId="14" xfId="0" applyFont="1" applyFill="1" applyBorder="1" applyAlignment="1" applyProtection="1">
      <alignment horizontal="center" wrapText="1"/>
    </xf>
    <xf numFmtId="0" fontId="41" fillId="22" borderId="16" xfId="0" applyFont="1" applyFill="1" applyBorder="1" applyAlignment="1" applyProtection="1">
      <alignment horizontal="center" wrapText="1"/>
    </xf>
    <xf numFmtId="1" fontId="7" fillId="22" borderId="92" xfId="0" applyNumberFormat="1" applyFont="1" applyFill="1" applyBorder="1" applyProtection="1">
      <protection hidden="1"/>
    </xf>
    <xf numFmtId="1" fontId="7" fillId="22" borderId="17" xfId="0" applyNumberFormat="1" applyFont="1" applyFill="1" applyBorder="1" applyProtection="1">
      <protection hidden="1"/>
    </xf>
    <xf numFmtId="1" fontId="54" fillId="22" borderId="19" xfId="0" applyNumberFormat="1" applyFont="1" applyFill="1" applyBorder="1" applyProtection="1">
      <protection hidden="1"/>
    </xf>
    <xf numFmtId="1" fontId="7" fillId="22" borderId="93" xfId="0" applyNumberFormat="1" applyFont="1" applyFill="1" applyBorder="1" applyProtection="1">
      <protection hidden="1"/>
    </xf>
    <xf numFmtId="1" fontId="7" fillId="22" borderId="24" xfId="0" applyNumberFormat="1" applyFont="1" applyFill="1" applyBorder="1" applyProtection="1">
      <protection hidden="1"/>
    </xf>
    <xf numFmtId="1" fontId="54" fillId="22" borderId="25" xfId="0" applyNumberFormat="1" applyFont="1" applyFill="1" applyBorder="1" applyProtection="1">
      <protection hidden="1"/>
    </xf>
    <xf numFmtId="1" fontId="7" fillId="22" borderId="3" xfId="0" applyNumberFormat="1" applyFont="1" applyFill="1" applyBorder="1" applyProtection="1">
      <protection hidden="1"/>
    </xf>
    <xf numFmtId="1" fontId="7" fillId="22" borderId="6" xfId="0" applyNumberFormat="1" applyFont="1" applyFill="1" applyBorder="1" applyProtection="1">
      <protection hidden="1"/>
    </xf>
    <xf numFmtId="1" fontId="54" fillId="22" borderId="5" xfId="0" applyNumberFormat="1" applyFont="1" applyFill="1" applyBorder="1" applyProtection="1">
      <protection hidden="1"/>
    </xf>
    <xf numFmtId="1" fontId="7" fillId="22" borderId="29" xfId="0" applyNumberFormat="1" applyFont="1" applyFill="1" applyBorder="1" applyProtection="1">
      <protection hidden="1"/>
    </xf>
    <xf numFmtId="1" fontId="7" fillId="22" borderId="14" xfId="0" applyNumberFormat="1" applyFont="1" applyFill="1" applyBorder="1" applyProtection="1">
      <protection hidden="1"/>
    </xf>
    <xf numFmtId="1" fontId="54" fillId="22" borderId="16" xfId="0" applyNumberFormat="1" applyFont="1" applyFill="1" applyBorder="1" applyProtection="1">
      <protection hidden="1"/>
    </xf>
    <xf numFmtId="1" fontId="7" fillId="9" borderId="3" xfId="0" applyNumberFormat="1" applyFont="1" applyFill="1" applyBorder="1" applyProtection="1">
      <protection hidden="1"/>
    </xf>
    <xf numFmtId="1" fontId="7" fillId="9" borderId="6" xfId="0" applyNumberFormat="1" applyFont="1" applyFill="1" applyBorder="1" applyProtection="1">
      <protection hidden="1"/>
    </xf>
    <xf numFmtId="1" fontId="7" fillId="9" borderId="5" xfId="0" applyNumberFormat="1" applyFont="1" applyFill="1" applyBorder="1" applyProtection="1">
      <protection hidden="1"/>
    </xf>
    <xf numFmtId="1" fontId="7" fillId="14" borderId="23" xfId="0" applyNumberFormat="1" applyFont="1" applyFill="1" applyBorder="1" applyProtection="1">
      <protection hidden="1"/>
    </xf>
    <xf numFmtId="1" fontId="7" fillId="14" borderId="22" xfId="0" applyNumberFormat="1" applyFont="1" applyFill="1" applyBorder="1" applyProtection="1">
      <protection hidden="1"/>
    </xf>
    <xf numFmtId="1" fontId="7" fillId="14" borderId="80" xfId="0" applyNumberFormat="1" applyFont="1" applyFill="1" applyBorder="1" applyProtection="1">
      <protection hidden="1"/>
    </xf>
    <xf numFmtId="0" fontId="45" fillId="13" borderId="0" xfId="9" applyFont="1" applyFill="1" applyBorder="1" applyAlignment="1" applyProtection="1">
      <alignment horizontal="center"/>
      <protection hidden="1"/>
    </xf>
    <xf numFmtId="0" fontId="59" fillId="13" borderId="0" xfId="9" applyFont="1" applyFill="1" applyProtection="1">
      <protection hidden="1"/>
    </xf>
    <xf numFmtId="0" fontId="42" fillId="13" borderId="0" xfId="9" applyFill="1" applyProtection="1">
      <protection hidden="1"/>
    </xf>
    <xf numFmtId="0" fontId="45" fillId="13" borderId="0" xfId="9" applyFont="1" applyFill="1" applyBorder="1" applyAlignment="1" applyProtection="1">
      <protection hidden="1"/>
    </xf>
    <xf numFmtId="0" fontId="6" fillId="0" borderId="0" xfId="0" applyFont="1"/>
    <xf numFmtId="0" fontId="62" fillId="0" borderId="0" xfId="0" applyFont="1"/>
    <xf numFmtId="0" fontId="7" fillId="17" borderId="28" xfId="0" applyFont="1" applyFill="1" applyBorder="1" applyAlignment="1" applyProtection="1">
      <alignment horizontal="center"/>
      <protection locked="0"/>
    </xf>
    <xf numFmtId="0" fontId="7" fillId="19" borderId="10" xfId="0" applyFont="1" applyFill="1" applyBorder="1" applyAlignment="1" applyProtection="1">
      <alignment horizontal="center"/>
      <protection locked="0"/>
    </xf>
    <xf numFmtId="0" fontId="7" fillId="17" borderId="10" xfId="0" applyFont="1" applyFill="1" applyBorder="1" applyAlignment="1" applyProtection="1">
      <alignment horizontal="center"/>
      <protection locked="0"/>
    </xf>
    <xf numFmtId="0" fontId="7" fillId="19" borderId="13" xfId="0" applyFont="1" applyFill="1" applyBorder="1" applyAlignment="1" applyProtection="1">
      <alignment horizontal="center"/>
      <protection locked="0"/>
    </xf>
    <xf numFmtId="0" fontId="7" fillId="17" borderId="92" xfId="0" applyFont="1" applyFill="1" applyBorder="1" applyAlignment="1" applyProtection="1">
      <alignment horizontal="center"/>
      <protection locked="0"/>
    </xf>
    <xf numFmtId="0" fontId="7" fillId="19" borderId="17" xfId="0" applyFont="1" applyFill="1" applyBorder="1" applyAlignment="1" applyProtection="1">
      <alignment horizontal="center"/>
      <protection locked="0"/>
    </xf>
    <xf numFmtId="0" fontId="7" fillId="17" borderId="17" xfId="0" applyFont="1" applyFill="1" applyBorder="1" applyAlignment="1" applyProtection="1">
      <alignment horizontal="center"/>
      <protection locked="0"/>
    </xf>
    <xf numFmtId="0" fontId="7" fillId="19" borderId="19" xfId="0" applyFont="1" applyFill="1" applyBorder="1" applyAlignment="1" applyProtection="1">
      <alignment horizontal="center"/>
      <protection locked="0"/>
    </xf>
    <xf numFmtId="0" fontId="7" fillId="17" borderId="72" xfId="0" applyFont="1" applyFill="1" applyBorder="1" applyAlignment="1" applyProtection="1">
      <alignment horizontal="center"/>
      <protection locked="0"/>
    </xf>
    <xf numFmtId="0" fontId="7" fillId="19" borderId="11" xfId="0" applyFont="1" applyFill="1" applyBorder="1" applyAlignment="1" applyProtection="1">
      <alignment horizontal="center"/>
      <protection locked="0"/>
    </xf>
    <xf numFmtId="0" fontId="7" fillId="17" borderId="11" xfId="0" applyFont="1" applyFill="1" applyBorder="1" applyAlignment="1" applyProtection="1">
      <alignment horizontal="center"/>
      <protection locked="0"/>
    </xf>
    <xf numFmtId="0" fontId="7" fillId="19" borderId="21" xfId="0" applyFont="1" applyFill="1" applyBorder="1" applyAlignment="1" applyProtection="1">
      <alignment horizontal="center"/>
      <protection locked="0"/>
    </xf>
    <xf numFmtId="0" fontId="7" fillId="19" borderId="20" xfId="0" applyFont="1" applyFill="1" applyBorder="1" applyAlignment="1" applyProtection="1">
      <alignment horizontal="center"/>
      <protection locked="0"/>
    </xf>
    <xf numFmtId="0" fontId="7" fillId="17" borderId="34" xfId="0" applyFont="1" applyFill="1" applyBorder="1" applyAlignment="1" applyProtection="1">
      <alignment horizontal="center"/>
      <protection locked="0"/>
    </xf>
    <xf numFmtId="1" fontId="65" fillId="11" borderId="13" xfId="0" applyNumberFormat="1" applyFont="1" applyFill="1" applyBorder="1" applyAlignment="1" applyProtection="1">
      <alignment horizontal="center"/>
      <protection hidden="1"/>
    </xf>
    <xf numFmtId="1" fontId="65" fillId="11" borderId="21" xfId="0" applyNumberFormat="1" applyFont="1" applyFill="1" applyBorder="1" applyAlignment="1" applyProtection="1">
      <alignment horizontal="center"/>
      <protection hidden="1"/>
    </xf>
    <xf numFmtId="1" fontId="65" fillId="11" borderId="19" xfId="0" applyNumberFormat="1" applyFont="1" applyFill="1" applyBorder="1" applyAlignment="1" applyProtection="1">
      <alignment horizontal="center"/>
      <protection hidden="1"/>
    </xf>
    <xf numFmtId="1" fontId="4" fillId="19" borderId="28" xfId="0" applyNumberFormat="1" applyFont="1" applyFill="1" applyBorder="1" applyAlignment="1" applyProtection="1">
      <alignment horizontal="center"/>
      <protection hidden="1"/>
    </xf>
    <xf numFmtId="1" fontId="4" fillId="19" borderId="72" xfId="0" applyNumberFormat="1" applyFont="1" applyFill="1" applyBorder="1" applyAlignment="1" applyProtection="1">
      <alignment horizontal="center"/>
      <protection hidden="1"/>
    </xf>
    <xf numFmtId="1" fontId="4" fillId="19" borderId="9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51" fillId="23" borderId="3" xfId="9" applyNumberFormat="1" applyFont="1" applyFill="1" applyBorder="1" applyAlignment="1" applyProtection="1">
      <alignment horizontal="center"/>
      <protection locked="0"/>
    </xf>
    <xf numFmtId="1" fontId="51" fillId="23" borderId="6" xfId="9" applyNumberFormat="1" applyFont="1" applyFill="1" applyBorder="1" applyAlignment="1" applyProtection="1">
      <alignment horizontal="center"/>
      <protection locked="0"/>
    </xf>
    <xf numFmtId="1" fontId="51" fillId="23" borderId="43" xfId="9" applyNumberFormat="1" applyFont="1" applyFill="1" applyBorder="1" applyAlignment="1" applyProtection="1">
      <alignment horizontal="center"/>
      <protection locked="0"/>
    </xf>
    <xf numFmtId="1" fontId="50" fillId="23" borderId="43" xfId="9" applyNumberFormat="1" applyFont="1" applyFill="1" applyBorder="1" applyAlignment="1" applyProtection="1">
      <alignment horizontal="center"/>
      <protection locked="0"/>
    </xf>
    <xf numFmtId="1" fontId="50" fillId="23" borderId="6" xfId="9" applyNumberFormat="1" applyFont="1" applyFill="1" applyBorder="1" applyAlignment="1" applyProtection="1">
      <alignment horizontal="center"/>
      <protection locked="0"/>
    </xf>
    <xf numFmtId="0" fontId="7" fillId="19" borderId="28" xfId="0" applyFont="1" applyFill="1" applyBorder="1" applyAlignment="1" applyProtection="1">
      <alignment horizontal="center"/>
    </xf>
    <xf numFmtId="0" fontId="7" fillId="19" borderId="72" xfId="0" applyFont="1" applyFill="1" applyBorder="1" applyAlignment="1" applyProtection="1">
      <alignment horizontal="center"/>
    </xf>
    <xf numFmtId="0" fontId="7" fillId="19" borderId="29" xfId="0" applyFont="1" applyFill="1" applyBorder="1" applyAlignment="1" applyProtection="1">
      <alignment horizontal="center"/>
    </xf>
    <xf numFmtId="1" fontId="7" fillId="21" borderId="3" xfId="0" applyNumberFormat="1" applyFont="1" applyFill="1" applyBorder="1" applyProtection="1">
      <protection hidden="1"/>
    </xf>
    <xf numFmtId="1" fontId="7" fillId="21" borderId="6" xfId="0" applyNumberFormat="1" applyFont="1" applyFill="1" applyBorder="1" applyProtection="1">
      <protection hidden="1"/>
    </xf>
    <xf numFmtId="1" fontId="54" fillId="21" borderId="5" xfId="0" applyNumberFormat="1" applyFont="1" applyFill="1" applyBorder="1" applyProtection="1">
      <protection hidden="1"/>
    </xf>
    <xf numFmtId="0" fontId="70" fillId="0" borderId="0" xfId="0" applyFont="1" applyProtection="1">
      <protection locked="0"/>
    </xf>
    <xf numFmtId="0" fontId="23" fillId="13" borderId="0" xfId="0" applyFont="1" applyFill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7" fillId="12" borderId="12" xfId="1" applyFont="1" applyFill="1" applyBorder="1" applyAlignment="1" applyProtection="1">
      <alignment horizontal="center" vertical="center" wrapText="1"/>
    </xf>
    <xf numFmtId="0" fontId="2" fillId="3" borderId="4" xfId="2" applyFont="1" applyBorder="1" applyAlignment="1" applyProtection="1">
      <alignment horizontal="center" vertical="center" wrapText="1"/>
    </xf>
    <xf numFmtId="0" fontId="7" fillId="12" borderId="102" xfId="1" applyFont="1" applyFill="1" applyBorder="1" applyAlignment="1" applyProtection="1">
      <alignment horizontal="center" vertical="center" wrapText="1"/>
    </xf>
    <xf numFmtId="0" fontId="33" fillId="3" borderId="1" xfId="2" applyFont="1" applyBorder="1" applyAlignment="1" applyProtection="1">
      <alignment horizontal="right"/>
    </xf>
    <xf numFmtId="0" fontId="23" fillId="2" borderId="1" xfId="1" applyFont="1" applyBorder="1" applyAlignment="1" applyProtection="1">
      <alignment horizontal="center"/>
      <protection hidden="1"/>
    </xf>
    <xf numFmtId="1" fontId="8" fillId="8" borderId="44" xfId="1" applyNumberFormat="1" applyFont="1" applyFill="1" applyBorder="1" applyAlignment="1" applyProtection="1">
      <alignment horizontal="center" vertical="center" wrapText="1"/>
      <protection locked="0"/>
    </xf>
    <xf numFmtId="1" fontId="7" fillId="18" borderId="10" xfId="1" applyNumberFormat="1" applyFont="1" applyFill="1" applyBorder="1" applyAlignment="1" applyProtection="1">
      <alignment horizontal="center" vertical="center" wrapText="1"/>
      <protection locked="0"/>
    </xf>
    <xf numFmtId="1" fontId="8" fillId="8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18" borderId="30" xfId="1" applyNumberFormat="1" applyFont="1" applyFill="1" applyBorder="1" applyAlignment="1" applyProtection="1">
      <alignment horizontal="center" vertical="center" wrapText="1"/>
      <protection locked="0"/>
    </xf>
    <xf numFmtId="1" fontId="33" fillId="17" borderId="12" xfId="1" applyNumberFormat="1" applyFont="1" applyFill="1" applyBorder="1" applyAlignment="1" applyProtection="1">
      <alignment horizontal="center" vertical="center" wrapText="1"/>
      <protection hidden="1"/>
    </xf>
    <xf numFmtId="1" fontId="33" fillId="17" borderId="102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3" xfId="1" applyNumberFormat="1" applyFont="1" applyBorder="1" applyAlignment="1" applyProtection="1">
      <alignment horizontal="center" vertical="center"/>
      <protection hidden="1"/>
    </xf>
    <xf numFmtId="1" fontId="6" fillId="2" borderId="25" xfId="1" applyNumberFormat="1" applyFont="1" applyBorder="1" applyAlignment="1" applyProtection="1">
      <alignment horizontal="center" vertical="center"/>
      <protection hidden="1"/>
    </xf>
    <xf numFmtId="1" fontId="63" fillId="22" borderId="10" xfId="1" applyNumberFormat="1" applyFont="1" applyFill="1" applyBorder="1" applyAlignment="1" applyProtection="1">
      <alignment horizontal="center" vertical="center"/>
      <protection locked="0"/>
    </xf>
    <xf numFmtId="1" fontId="63" fillId="22" borderId="30" xfId="1" applyNumberFormat="1" applyFont="1" applyFill="1" applyBorder="1" applyAlignment="1" applyProtection="1">
      <alignment horizontal="center" vertical="center"/>
      <protection locked="0"/>
    </xf>
    <xf numFmtId="0" fontId="7" fillId="21" borderId="15" xfId="2" applyFont="1" applyFill="1" applyBorder="1" applyAlignment="1" applyProtection="1">
      <alignment horizontal="center" vertical="center" textRotation="90"/>
    </xf>
    <xf numFmtId="1" fontId="63" fillId="22" borderId="107" xfId="1" applyNumberFormat="1" applyFont="1" applyFill="1" applyBorder="1" applyAlignment="1" applyProtection="1">
      <alignment horizontal="center" vertical="center"/>
      <protection locked="0"/>
    </xf>
    <xf numFmtId="0" fontId="7" fillId="12" borderId="107" xfId="1" applyFont="1" applyFill="1" applyBorder="1" applyAlignment="1" applyProtection="1">
      <alignment horizontal="center" vertical="center" wrapText="1"/>
    </xf>
    <xf numFmtId="0" fontId="33" fillId="13" borderId="1" xfId="0" applyFont="1" applyFill="1" applyBorder="1" applyAlignment="1" applyProtection="1">
      <alignment horizontal="center"/>
    </xf>
    <xf numFmtId="1" fontId="68" fillId="15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/>
    <xf numFmtId="0" fontId="2" fillId="3" borderId="4" xfId="2" applyFont="1" applyBorder="1" applyAlignment="1" applyProtection="1">
      <alignment horizontal="center" vertical="center" wrapText="1"/>
    </xf>
    <xf numFmtId="0" fontId="7" fillId="12" borderId="18" xfId="1" applyFont="1" applyFill="1" applyBorder="1" applyAlignment="1" applyProtection="1">
      <alignment horizontal="center" vertical="center" wrapText="1"/>
    </xf>
    <xf numFmtId="1" fontId="63" fillId="22" borderId="17" xfId="1" applyNumberFormat="1" applyFont="1" applyFill="1" applyBorder="1" applyAlignment="1" applyProtection="1">
      <alignment horizontal="center" vertical="center"/>
      <protection locked="0"/>
    </xf>
    <xf numFmtId="1" fontId="8" fillId="8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18" borderId="17" xfId="1" applyNumberFormat="1" applyFont="1" applyFill="1" applyBorder="1" applyAlignment="1" applyProtection="1">
      <alignment horizontal="center" vertical="center" wrapText="1"/>
      <protection locked="0"/>
    </xf>
    <xf numFmtId="1" fontId="33" fillId="17" borderId="18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9" xfId="1" applyNumberFormat="1" applyFont="1" applyBorder="1" applyAlignment="1" applyProtection="1">
      <alignment horizontal="center" vertical="center"/>
      <protection hidden="1"/>
    </xf>
    <xf numFmtId="1" fontId="12" fillId="22" borderId="103" xfId="1" applyNumberFormat="1" applyFont="1" applyFill="1" applyBorder="1" applyAlignment="1" applyProtection="1">
      <alignment horizontal="center" vertical="center"/>
      <protection hidden="1"/>
    </xf>
    <xf numFmtId="1" fontId="12" fillId="17" borderId="108" xfId="1" applyNumberFormat="1" applyFont="1" applyFill="1" applyBorder="1" applyAlignment="1" applyProtection="1">
      <alignment horizontal="center" vertical="center" wrapText="1"/>
      <protection hidden="1"/>
    </xf>
    <xf numFmtId="1" fontId="20" fillId="2" borderId="110" xfId="1" applyNumberFormat="1" applyFont="1" applyBorder="1" applyAlignment="1" applyProtection="1">
      <alignment horizontal="center" vertical="center"/>
      <protection hidden="1"/>
    </xf>
    <xf numFmtId="0" fontId="7" fillId="12" borderId="99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3" fillId="0" borderId="0" xfId="9" applyFont="1" applyAlignment="1" applyProtection="1">
      <alignment horizontal="center"/>
      <protection locked="0"/>
    </xf>
    <xf numFmtId="0" fontId="60" fillId="0" borderId="0" xfId="9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1" fontId="84" fillId="0" borderId="0" xfId="0" applyNumberFormat="1" applyFont="1" applyAlignment="1">
      <alignment horizontal="center"/>
    </xf>
    <xf numFmtId="0" fontId="88" fillId="23" borderId="124" xfId="0" applyFont="1" applyFill="1" applyBorder="1" applyAlignment="1" applyProtection="1">
      <alignment horizontal="center" vertical="center" wrapText="1"/>
      <protection locked="0"/>
    </xf>
    <xf numFmtId="1" fontId="85" fillId="23" borderId="133" xfId="0" applyNumberFormat="1" applyFont="1" applyFill="1" applyBorder="1" applyAlignment="1" applyProtection="1">
      <alignment horizontal="center" vertical="center" wrapText="1"/>
      <protection hidden="1"/>
    </xf>
    <xf numFmtId="1" fontId="85" fillId="23" borderId="134" xfId="0" applyNumberFormat="1" applyFont="1" applyFill="1" applyBorder="1" applyAlignment="1" applyProtection="1">
      <alignment horizontal="center" vertical="center" wrapText="1"/>
      <protection hidden="1"/>
    </xf>
    <xf numFmtId="1" fontId="85" fillId="23" borderId="135" xfId="0" applyNumberFormat="1" applyFont="1" applyFill="1" applyBorder="1" applyAlignment="1" applyProtection="1">
      <alignment horizontal="center" vertical="center" wrapText="1"/>
      <protection hidden="1"/>
    </xf>
    <xf numFmtId="1" fontId="85" fillId="23" borderId="117" xfId="0" applyNumberFormat="1" applyFont="1" applyFill="1" applyBorder="1" applyAlignment="1" applyProtection="1">
      <alignment horizontal="center" vertical="center" wrapText="1"/>
      <protection hidden="1"/>
    </xf>
    <xf numFmtId="1" fontId="85" fillId="23" borderId="139" xfId="0" applyNumberFormat="1" applyFont="1" applyFill="1" applyBorder="1" applyAlignment="1" applyProtection="1">
      <alignment horizontal="center" vertical="center" wrapText="1"/>
      <protection hidden="1"/>
    </xf>
    <xf numFmtId="1" fontId="85" fillId="23" borderId="140" xfId="0" applyNumberFormat="1" applyFont="1" applyFill="1" applyBorder="1" applyAlignment="1" applyProtection="1">
      <alignment horizontal="center" vertical="center" wrapText="1"/>
      <protection hidden="1"/>
    </xf>
    <xf numFmtId="1" fontId="85" fillId="23" borderId="141" xfId="0" applyNumberFormat="1" applyFont="1" applyFill="1" applyBorder="1" applyAlignment="1" applyProtection="1">
      <alignment horizontal="center" vertical="center" wrapText="1"/>
      <protection hidden="1"/>
    </xf>
    <xf numFmtId="1" fontId="85" fillId="23" borderId="142" xfId="0" applyNumberFormat="1" applyFont="1" applyFill="1" applyBorder="1" applyAlignment="1" applyProtection="1">
      <alignment horizontal="center" vertical="center" wrapText="1"/>
      <protection hidden="1"/>
    </xf>
    <xf numFmtId="0" fontId="85" fillId="23" borderId="131" xfId="0" applyFont="1" applyFill="1" applyBorder="1" applyAlignment="1" applyProtection="1">
      <alignment horizontal="center" vertical="center" wrapText="1"/>
    </xf>
    <xf numFmtId="0" fontId="85" fillId="23" borderId="132" xfId="0" applyFont="1" applyFill="1" applyBorder="1" applyAlignment="1" applyProtection="1">
      <alignment horizontal="center" vertical="center" wrapText="1"/>
    </xf>
    <xf numFmtId="0" fontId="85" fillId="23" borderId="136" xfId="0" applyFont="1" applyFill="1" applyBorder="1" applyAlignment="1" applyProtection="1">
      <alignment horizontal="center" vertical="center" wrapText="1"/>
    </xf>
    <xf numFmtId="0" fontId="85" fillId="23" borderId="137" xfId="0" applyFont="1" applyFill="1" applyBorder="1" applyAlignment="1" applyProtection="1">
      <alignment horizontal="center" vertical="center" wrapText="1"/>
    </xf>
    <xf numFmtId="0" fontId="85" fillId="23" borderId="138" xfId="0" applyFont="1" applyFill="1" applyBorder="1" applyAlignment="1" applyProtection="1">
      <alignment horizontal="center" vertical="center" wrapText="1"/>
    </xf>
    <xf numFmtId="0" fontId="85" fillId="23" borderId="143" xfId="0" applyFont="1" applyFill="1" applyBorder="1" applyAlignment="1" applyProtection="1">
      <alignment horizontal="center" vertical="center" wrapText="1"/>
    </xf>
    <xf numFmtId="0" fontId="85" fillId="23" borderId="129" xfId="0" applyFont="1" applyFill="1" applyBorder="1" applyAlignment="1" applyProtection="1">
      <alignment horizontal="center" vertical="center" wrapText="1"/>
    </xf>
    <xf numFmtId="0" fontId="87" fillId="0" borderId="1" xfId="0" applyFont="1" applyBorder="1" applyAlignment="1" applyProtection="1">
      <alignment horizontal="center"/>
    </xf>
    <xf numFmtId="1" fontId="7" fillId="0" borderId="130" xfId="0" applyNumberFormat="1" applyFont="1" applyBorder="1" applyAlignment="1" applyProtection="1">
      <alignment horizontal="center"/>
      <protection hidden="1"/>
    </xf>
    <xf numFmtId="0" fontId="37" fillId="23" borderId="0" xfId="0" applyFont="1" applyFill="1" applyAlignment="1" applyProtection="1">
      <alignment horizontal="center" vertical="center" wrapText="1"/>
      <protection locked="0"/>
    </xf>
    <xf numFmtId="0" fontId="7" fillId="23" borderId="1" xfId="2" applyFont="1" applyFill="1" applyBorder="1" applyAlignment="1" applyProtection="1">
      <alignment horizontal="center" vertical="center" wrapText="1"/>
    </xf>
    <xf numFmtId="0" fontId="7" fillId="23" borderId="1" xfId="2" applyFont="1" applyFill="1" applyBorder="1" applyAlignment="1" applyProtection="1">
      <alignment horizontal="center" vertical="center" textRotation="90" wrapText="1"/>
    </xf>
    <xf numFmtId="0" fontId="40" fillId="23" borderId="8" xfId="0" applyFont="1" applyFill="1" applyBorder="1" applyAlignment="1" applyProtection="1">
      <alignment vertical="center" wrapText="1"/>
    </xf>
    <xf numFmtId="1" fontId="30" fillId="23" borderId="8" xfId="0" applyNumberFormat="1" applyFont="1" applyFill="1" applyBorder="1" applyAlignment="1" applyProtection="1">
      <alignment horizontal="center" vertical="center" wrapText="1"/>
      <protection hidden="1"/>
    </xf>
    <xf numFmtId="1" fontId="40" fillId="23" borderId="1" xfId="0" applyNumberFormat="1" applyFont="1" applyFill="1" applyBorder="1" applyAlignment="1" applyProtection="1">
      <alignment horizontal="center" vertical="center" wrapText="1"/>
      <protection hidden="1"/>
    </xf>
    <xf numFmtId="1" fontId="7" fillId="23" borderId="1" xfId="8" applyNumberFormat="1" applyFont="1" applyFill="1" applyBorder="1" applyAlignment="1" applyProtection="1">
      <alignment horizontal="center"/>
      <protection hidden="1"/>
    </xf>
    <xf numFmtId="1" fontId="36" fillId="23" borderId="5" xfId="8" applyNumberFormat="1" applyFont="1" applyFill="1" applyBorder="1" applyAlignment="1" applyProtection="1">
      <alignment horizontal="center"/>
      <protection hidden="1"/>
    </xf>
    <xf numFmtId="164" fontId="37" fillId="23" borderId="0" xfId="0" applyNumberFormat="1" applyFont="1" applyFill="1" applyAlignment="1" applyProtection="1">
      <alignment horizontal="center" vertical="center" wrapText="1"/>
      <protection locked="0"/>
    </xf>
    <xf numFmtId="164" fontId="40" fillId="23" borderId="1" xfId="0" applyNumberFormat="1" applyFont="1" applyFill="1" applyBorder="1" applyAlignment="1" applyProtection="1">
      <alignment horizontal="center" vertical="center" wrapText="1"/>
      <protection hidden="1"/>
    </xf>
    <xf numFmtId="164" fontId="40" fillId="23" borderId="8" xfId="0" applyNumberFormat="1" applyFont="1" applyFill="1" applyBorder="1" applyAlignment="1" applyProtection="1">
      <alignment horizontal="center" vertical="center" wrapText="1"/>
      <protection hidden="1"/>
    </xf>
    <xf numFmtId="1" fontId="30" fillId="23" borderId="66" xfId="0" applyNumberFormat="1" applyFont="1" applyFill="1" applyBorder="1" applyAlignment="1" applyProtection="1">
      <alignment horizontal="center" vertical="center" wrapText="1"/>
      <protection hidden="1"/>
    </xf>
    <xf numFmtId="0" fontId="41" fillId="23" borderId="3" xfId="9" applyFont="1" applyFill="1" applyBorder="1" applyAlignment="1" applyProtection="1">
      <alignment horizontal="center"/>
    </xf>
    <xf numFmtId="0" fontId="41" fillId="23" borderId="6" xfId="9" applyFont="1" applyFill="1" applyBorder="1" applyAlignment="1" applyProtection="1">
      <alignment horizontal="center"/>
    </xf>
    <xf numFmtId="0" fontId="41" fillId="23" borderId="43" xfId="9" applyFont="1" applyFill="1" applyBorder="1" applyAlignment="1" applyProtection="1">
      <alignment horizontal="center"/>
    </xf>
    <xf numFmtId="1" fontId="50" fillId="23" borderId="44" xfId="9" applyNumberFormat="1" applyFont="1" applyFill="1" applyBorder="1" applyAlignment="1" applyProtection="1">
      <alignment horizontal="center"/>
      <protection hidden="1"/>
    </xf>
    <xf numFmtId="1" fontId="50" fillId="23" borderId="10" xfId="9" applyNumberFormat="1" applyFont="1" applyFill="1" applyBorder="1" applyAlignment="1" applyProtection="1">
      <alignment horizontal="center"/>
      <protection hidden="1"/>
    </xf>
    <xf numFmtId="1" fontId="50" fillId="23" borderId="34" xfId="9" applyNumberFormat="1" applyFont="1" applyFill="1" applyBorder="1" applyAlignment="1" applyProtection="1">
      <alignment horizontal="center"/>
      <protection hidden="1"/>
    </xf>
    <xf numFmtId="1" fontId="50" fillId="23" borderId="11" xfId="9" applyNumberFormat="1" applyFont="1" applyFill="1" applyBorder="1" applyAlignment="1" applyProtection="1">
      <alignment horizontal="center"/>
      <protection hidden="1"/>
    </xf>
    <xf numFmtId="1" fontId="50" fillId="23" borderId="45" xfId="9" applyNumberFormat="1" applyFont="1" applyFill="1" applyBorder="1" applyAlignment="1" applyProtection="1">
      <alignment horizontal="center"/>
      <protection hidden="1"/>
    </xf>
    <xf numFmtId="1" fontId="50" fillId="23" borderId="14" xfId="9" applyNumberFormat="1" applyFont="1" applyFill="1" applyBorder="1" applyAlignment="1" applyProtection="1">
      <alignment horizontal="center"/>
      <protection hidden="1"/>
    </xf>
    <xf numFmtId="1" fontId="50" fillId="23" borderId="43" xfId="9" applyNumberFormat="1" applyFont="1" applyFill="1" applyBorder="1" applyAlignment="1" applyProtection="1">
      <alignment horizontal="center"/>
      <protection hidden="1"/>
    </xf>
    <xf numFmtId="1" fontId="50" fillId="23" borderId="6" xfId="9" applyNumberFormat="1" applyFont="1" applyFill="1" applyBorder="1" applyAlignment="1" applyProtection="1">
      <alignment horizontal="center"/>
      <protection hidden="1"/>
    </xf>
    <xf numFmtId="0" fontId="42" fillId="23" borderId="36" xfId="9" applyFill="1" applyBorder="1" applyProtection="1"/>
    <xf numFmtId="1" fontId="50" fillId="23" borderId="3" xfId="9" applyNumberFormat="1" applyFont="1" applyFill="1" applyBorder="1" applyAlignment="1" applyProtection="1">
      <alignment horizontal="center" vertical="center"/>
      <protection hidden="1"/>
    </xf>
    <xf numFmtId="1" fontId="50" fillId="23" borderId="6" xfId="9" applyNumberFormat="1" applyFont="1" applyFill="1" applyBorder="1" applyAlignment="1" applyProtection="1">
      <alignment horizontal="center" vertical="center"/>
      <protection hidden="1"/>
    </xf>
    <xf numFmtId="1" fontId="50" fillId="23" borderId="43" xfId="9" applyNumberFormat="1" applyFont="1" applyFill="1" applyBorder="1" applyAlignment="1" applyProtection="1">
      <alignment horizontal="center" vertical="center"/>
      <protection hidden="1"/>
    </xf>
    <xf numFmtId="1" fontId="7" fillId="23" borderId="17" xfId="2" applyNumberFormat="1" applyFont="1" applyFill="1" applyBorder="1" applyAlignment="1" applyProtection="1">
      <alignment horizontal="center" vertical="center" wrapText="1"/>
    </xf>
    <xf numFmtId="1" fontId="7" fillId="23" borderId="11" xfId="2" applyNumberFormat="1" applyFont="1" applyFill="1" applyBorder="1" applyAlignment="1" applyProtection="1">
      <alignment horizontal="center" vertical="center" wrapText="1"/>
    </xf>
    <xf numFmtId="1" fontId="7" fillId="23" borderId="14" xfId="2" applyNumberFormat="1" applyFont="1" applyFill="1" applyBorder="1" applyAlignment="1" applyProtection="1">
      <alignment horizontal="center" vertical="center" wrapText="1"/>
    </xf>
    <xf numFmtId="0" fontId="8" fillId="23" borderId="10" xfId="4" applyFont="1" applyFill="1" applyBorder="1" applyAlignment="1" applyProtection="1">
      <alignment horizontal="center" vertical="center" wrapText="1"/>
      <protection hidden="1"/>
    </xf>
    <xf numFmtId="164" fontId="8" fillId="23" borderId="10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0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10" xfId="4" applyNumberFormat="1" applyFont="1" applyFill="1" applyBorder="1" applyAlignment="1" applyProtection="1">
      <alignment horizontal="center" vertical="center" wrapText="1"/>
      <protection hidden="1"/>
    </xf>
    <xf numFmtId="0" fontId="8" fillId="23" borderId="11" xfId="4" applyFont="1" applyFill="1" applyBorder="1" applyAlignment="1" applyProtection="1">
      <alignment horizontal="center" vertical="center" wrapText="1"/>
      <protection hidden="1"/>
    </xf>
    <xf numFmtId="164" fontId="8" fillId="23" borderId="11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1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11" xfId="4" applyNumberFormat="1" applyFont="1" applyFill="1" applyBorder="1" applyAlignment="1" applyProtection="1">
      <alignment horizontal="center" vertical="center" wrapText="1"/>
      <protection hidden="1"/>
    </xf>
    <xf numFmtId="0" fontId="8" fillId="23" borderId="41" xfId="4" applyFont="1" applyFill="1" applyBorder="1" applyAlignment="1" applyProtection="1">
      <alignment horizontal="center" vertical="center" wrapText="1"/>
      <protection hidden="1"/>
    </xf>
    <xf numFmtId="0" fontId="8" fillId="23" borderId="24" xfId="4" applyFont="1" applyFill="1" applyBorder="1" applyAlignment="1" applyProtection="1">
      <alignment horizontal="center" vertical="center" wrapText="1"/>
      <protection hidden="1"/>
    </xf>
    <xf numFmtId="1" fontId="25" fillId="23" borderId="24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11" xfId="4" applyFont="1" applyFill="1" applyBorder="1" applyAlignment="1" applyProtection="1">
      <alignment horizontal="center" vertical="center" wrapText="1"/>
      <protection hidden="1"/>
    </xf>
    <xf numFmtId="0" fontId="25" fillId="23" borderId="24" xfId="4" applyFont="1" applyFill="1" applyBorder="1" applyAlignment="1" applyProtection="1">
      <alignment horizontal="center" vertical="center" wrapText="1"/>
      <protection hidden="1"/>
    </xf>
    <xf numFmtId="0" fontId="29" fillId="23" borderId="51" xfId="7" applyFont="1" applyFill="1" applyBorder="1" applyAlignment="1" applyProtection="1">
      <alignment horizontal="center" vertical="center" textRotation="90" wrapText="1"/>
      <protection hidden="1"/>
    </xf>
    <xf numFmtId="0" fontId="31" fillId="23" borderId="58" xfId="7" applyFont="1" applyFill="1" applyBorder="1" applyAlignment="1" applyProtection="1">
      <alignment horizontal="center" vertical="center"/>
      <protection locked="0"/>
    </xf>
    <xf numFmtId="0" fontId="31" fillId="23" borderId="59" xfId="7" applyFont="1" applyFill="1" applyBorder="1" applyAlignment="1" applyProtection="1">
      <alignment horizontal="center" vertical="center"/>
      <protection locked="0"/>
    </xf>
    <xf numFmtId="0" fontId="31" fillId="23" borderId="60" xfId="7" applyFont="1" applyFill="1" applyBorder="1" applyAlignment="1" applyProtection="1">
      <alignment horizontal="center" vertical="center"/>
      <protection locked="0"/>
    </xf>
    <xf numFmtId="0" fontId="8" fillId="23" borderId="30" xfId="4" applyFont="1" applyFill="1" applyBorder="1" applyAlignment="1" applyProtection="1">
      <alignment horizontal="center" vertical="center" wrapText="1"/>
      <protection hidden="1"/>
    </xf>
    <xf numFmtId="164" fontId="8" fillId="23" borderId="30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30" xfId="4" applyNumberFormat="1" applyFont="1" applyFill="1" applyBorder="1" applyAlignment="1" applyProtection="1">
      <alignment horizontal="center" vertical="center" wrapText="1"/>
      <protection hidden="1"/>
    </xf>
    <xf numFmtId="1" fontId="7" fillId="22" borderId="17" xfId="2" applyNumberFormat="1" applyFont="1" applyFill="1" applyBorder="1" applyAlignment="1" applyProtection="1">
      <alignment horizontal="center" vertical="center" wrapText="1"/>
    </xf>
    <xf numFmtId="1" fontId="7" fillId="22" borderId="11" xfId="2" applyNumberFormat="1" applyFont="1" applyFill="1" applyBorder="1" applyAlignment="1" applyProtection="1">
      <alignment horizontal="center" vertical="center" wrapText="1"/>
    </xf>
    <xf numFmtId="1" fontId="7" fillId="22" borderId="14" xfId="2" applyNumberFormat="1" applyFont="1" applyFill="1" applyBorder="1" applyAlignment="1" applyProtection="1">
      <alignment horizontal="center" vertical="center" wrapText="1"/>
    </xf>
    <xf numFmtId="1" fontId="1" fillId="22" borderId="18" xfId="1" applyNumberFormat="1" applyFill="1" applyBorder="1" applyAlignment="1" applyProtection="1">
      <alignment horizontal="center" vertical="center" wrapText="1"/>
      <protection hidden="1"/>
    </xf>
    <xf numFmtId="1" fontId="26" fillId="22" borderId="19" xfId="1" applyNumberFormat="1" applyFont="1" applyFill="1" applyBorder="1" applyAlignment="1" applyProtection="1">
      <alignment horizontal="center"/>
      <protection hidden="1"/>
    </xf>
    <xf numFmtId="1" fontId="1" fillId="22" borderId="20" xfId="1" applyNumberFormat="1" applyFill="1" applyBorder="1" applyAlignment="1" applyProtection="1">
      <alignment horizontal="center" vertical="center" wrapText="1"/>
      <protection hidden="1"/>
    </xf>
    <xf numFmtId="1" fontId="26" fillId="22" borderId="21" xfId="1" applyNumberFormat="1" applyFont="1" applyFill="1" applyBorder="1" applyAlignment="1" applyProtection="1">
      <alignment horizontal="center"/>
      <protection hidden="1"/>
    </xf>
    <xf numFmtId="1" fontId="1" fillId="22" borderId="15" xfId="1" applyNumberFormat="1" applyFill="1" applyBorder="1" applyAlignment="1" applyProtection="1">
      <alignment horizontal="center" vertical="center" wrapText="1"/>
      <protection hidden="1"/>
    </xf>
    <xf numFmtId="1" fontId="26" fillId="22" borderId="16" xfId="1" applyNumberFormat="1" applyFont="1" applyFill="1" applyBorder="1" applyAlignment="1" applyProtection="1">
      <alignment horizontal="center"/>
      <protection hidden="1"/>
    </xf>
    <xf numFmtId="1" fontId="4" fillId="22" borderId="31" xfId="0" applyNumberFormat="1" applyFont="1" applyFill="1" applyBorder="1" applyAlignment="1" applyProtection="1">
      <alignment horizontal="center"/>
      <protection hidden="1"/>
    </xf>
    <xf numFmtId="0" fontId="2" fillId="16" borderId="1" xfId="2" applyFont="1" applyFill="1" applyBorder="1" applyAlignment="1" applyProtection="1">
      <alignment horizontal="right"/>
    </xf>
    <xf numFmtId="0" fontId="2" fillId="16" borderId="26" xfId="2" applyFont="1" applyFill="1" applyBorder="1" applyAlignment="1" applyProtection="1">
      <alignment horizontal="right"/>
    </xf>
    <xf numFmtId="16" fontId="21" fillId="16" borderId="2" xfId="1" applyNumberFormat="1" applyFont="1" applyFill="1" applyBorder="1" applyAlignment="1" applyProtection="1">
      <alignment horizontal="center"/>
    </xf>
    <xf numFmtId="0" fontId="7" fillId="22" borderId="17" xfId="1" applyFont="1" applyFill="1" applyBorder="1" applyAlignment="1" applyProtection="1">
      <alignment horizontal="center" vertical="center" wrapText="1"/>
      <protection hidden="1"/>
    </xf>
    <xf numFmtId="0" fontId="0" fillId="22" borderId="0" xfId="0" applyFill="1"/>
    <xf numFmtId="0" fontId="0" fillId="16" borderId="0" xfId="0" applyFill="1"/>
    <xf numFmtId="0" fontId="7" fillId="8" borderId="1" xfId="1" applyFont="1" applyFill="1" applyBorder="1" applyAlignment="1" applyProtection="1">
      <alignment horizontal="center" vertical="center" wrapText="1"/>
      <protection hidden="1"/>
    </xf>
    <xf numFmtId="0" fontId="2" fillId="16" borderId="1" xfId="2" applyFont="1" applyFill="1" applyBorder="1" applyAlignment="1">
      <alignment horizontal="right"/>
    </xf>
    <xf numFmtId="0" fontId="2" fillId="22" borderId="61" xfId="0" applyFont="1" applyFill="1" applyBorder="1" applyAlignment="1" applyProtection="1">
      <alignment horizontal="center" vertical="center"/>
    </xf>
    <xf numFmtId="0" fontId="31" fillId="22" borderId="57" xfId="7" applyFont="1" applyFill="1" applyBorder="1" applyAlignment="1" applyProtection="1">
      <alignment horizontal="center" vertical="center"/>
      <protection hidden="1"/>
    </xf>
    <xf numFmtId="0" fontId="2" fillId="22" borderId="62" xfId="0" applyFont="1" applyFill="1" applyBorder="1" applyAlignment="1" applyProtection="1">
      <alignment horizontal="center" vertical="center"/>
    </xf>
    <xf numFmtId="0" fontId="31" fillId="22" borderId="58" xfId="7" applyFont="1" applyFill="1" applyBorder="1" applyAlignment="1" applyProtection="1">
      <alignment horizontal="center" vertical="center"/>
      <protection hidden="1"/>
    </xf>
    <xf numFmtId="0" fontId="2" fillId="22" borderId="62" xfId="0" applyFont="1" applyFill="1" applyBorder="1" applyAlignment="1" applyProtection="1">
      <alignment horizontal="center"/>
    </xf>
    <xf numFmtId="0" fontId="32" fillId="22" borderId="62" xfId="7" applyFont="1" applyFill="1" applyBorder="1" applyAlignment="1" applyProtection="1">
      <alignment horizontal="center" vertical="center" wrapText="1"/>
    </xf>
    <xf numFmtId="0" fontId="32" fillId="22" borderId="63" xfId="7" applyFont="1" applyFill="1" applyBorder="1" applyAlignment="1" applyProtection="1">
      <alignment horizontal="center" vertical="center" wrapText="1"/>
    </xf>
    <xf numFmtId="0" fontId="31" fillId="22" borderId="60" xfId="7" applyFont="1" applyFill="1" applyBorder="1" applyAlignment="1" applyProtection="1">
      <alignment horizontal="center" vertical="center"/>
      <protection hidden="1"/>
    </xf>
    <xf numFmtId="0" fontId="22" fillId="22" borderId="0" xfId="0" applyFont="1" applyFill="1"/>
    <xf numFmtId="1" fontId="4" fillId="22" borderId="1" xfId="0" applyNumberFormat="1" applyFont="1" applyFill="1" applyBorder="1" applyAlignment="1" applyProtection="1">
      <alignment horizontal="center"/>
      <protection hidden="1"/>
    </xf>
    <xf numFmtId="1" fontId="9" fillId="22" borderId="17" xfId="1" applyNumberFormat="1" applyFont="1" applyFill="1" applyBorder="1" applyAlignment="1" applyProtection="1">
      <alignment horizontal="center" vertical="center" wrapText="1"/>
      <protection hidden="1"/>
    </xf>
    <xf numFmtId="1" fontId="1" fillId="22" borderId="17" xfId="1" applyNumberFormat="1" applyFill="1" applyBorder="1" applyAlignment="1" applyProtection="1">
      <alignment horizontal="center" vertical="center" wrapText="1"/>
      <protection hidden="1"/>
    </xf>
    <xf numFmtId="1" fontId="31" fillId="22" borderId="58" xfId="7" applyNumberFormat="1" applyFont="1" applyFill="1" applyBorder="1" applyAlignment="1" applyProtection="1">
      <alignment horizontal="center" vertical="center"/>
      <protection hidden="1"/>
    </xf>
    <xf numFmtId="1" fontId="58" fillId="22" borderId="67" xfId="7" applyNumberFormat="1" applyFont="1" applyFill="1" applyBorder="1" applyAlignment="1" applyProtection="1">
      <alignment horizontal="center" vertical="center"/>
      <protection hidden="1"/>
    </xf>
    <xf numFmtId="1" fontId="31" fillId="22" borderId="116" xfId="7" applyNumberFormat="1" applyFont="1" applyFill="1" applyBorder="1" applyAlignment="1" applyProtection="1">
      <alignment horizontal="center" vertical="center"/>
      <protection hidden="1"/>
    </xf>
    <xf numFmtId="1" fontId="58" fillId="22" borderId="117" xfId="7" applyNumberFormat="1" applyFont="1" applyFill="1" applyBorder="1" applyAlignment="1" applyProtection="1">
      <alignment horizontal="center" vertical="center"/>
      <protection hidden="1"/>
    </xf>
    <xf numFmtId="0" fontId="30" fillId="14" borderId="52" xfId="7" applyFont="1" applyFill="1" applyBorder="1" applyAlignment="1" applyProtection="1">
      <alignment horizontal="center" textRotation="90" wrapText="1"/>
      <protection hidden="1"/>
    </xf>
    <xf numFmtId="0" fontId="7" fillId="14" borderId="53" xfId="2" applyFont="1" applyFill="1" applyBorder="1" applyAlignment="1" applyProtection="1">
      <alignment horizontal="center" textRotation="90" wrapText="1"/>
      <protection hidden="1"/>
    </xf>
    <xf numFmtId="0" fontId="7" fillId="14" borderId="54" xfId="2" applyFont="1" applyFill="1" applyBorder="1" applyAlignment="1" applyProtection="1">
      <alignment horizontal="center" textRotation="90" wrapText="1"/>
      <protection hidden="1"/>
    </xf>
    <xf numFmtId="0" fontId="7" fillId="14" borderId="55" xfId="2" applyFont="1" applyFill="1" applyBorder="1" applyAlignment="1" applyProtection="1">
      <alignment horizontal="center" textRotation="90" wrapText="1"/>
      <protection hidden="1"/>
    </xf>
    <xf numFmtId="0" fontId="8" fillId="9" borderId="1" xfId="1" applyFont="1" applyFill="1" applyBorder="1" applyAlignment="1" applyProtection="1">
      <alignment horizontal="center" vertical="center" wrapText="1"/>
    </xf>
    <xf numFmtId="0" fontId="2" fillId="16" borderId="2" xfId="2" applyFont="1" applyFill="1" applyBorder="1" applyAlignment="1" applyProtection="1">
      <alignment horizontal="right"/>
    </xf>
    <xf numFmtId="0" fontId="2" fillId="16" borderId="49" xfId="2" applyFont="1" applyFill="1" applyBorder="1" applyAlignment="1" applyProtection="1">
      <alignment horizontal="right"/>
    </xf>
    <xf numFmtId="0" fontId="7" fillId="8" borderId="11" xfId="0" applyFont="1" applyFill="1" applyBorder="1" applyAlignment="1" applyProtection="1">
      <alignment horizontal="center"/>
      <protection hidden="1"/>
    </xf>
    <xf numFmtId="0" fontId="7" fillId="9" borderId="11" xfId="0" applyFont="1" applyFill="1" applyBorder="1" applyAlignment="1" applyProtection="1">
      <alignment horizontal="center"/>
      <protection hidden="1"/>
    </xf>
    <xf numFmtId="0" fontId="85" fillId="23" borderId="144" xfId="0" applyFont="1" applyFill="1" applyBorder="1" applyAlignment="1" applyProtection="1">
      <alignment horizontal="center" vertical="center" wrapText="1"/>
    </xf>
    <xf numFmtId="0" fontId="85" fillId="23" borderId="146" xfId="0" applyFont="1" applyFill="1" applyBorder="1" applyAlignment="1" applyProtection="1">
      <alignment horizontal="center" vertical="center" wrapText="1"/>
    </xf>
    <xf numFmtId="0" fontId="7" fillId="13" borderId="19" xfId="0" applyFont="1" applyFill="1" applyBorder="1" applyAlignment="1">
      <alignment horizontal="center"/>
    </xf>
    <xf numFmtId="0" fontId="69" fillId="13" borderId="35" xfId="3" applyFont="1" applyFill="1" applyBorder="1" applyAlignment="1" applyProtection="1">
      <alignment horizontal="left" vertical="center" wrapText="1"/>
      <protection hidden="1"/>
    </xf>
    <xf numFmtId="0" fontId="8" fillId="13" borderId="10" xfId="4" applyFont="1" applyFill="1" applyBorder="1" applyAlignment="1" applyProtection="1">
      <alignment horizontal="center" vertical="center" wrapText="1"/>
    </xf>
    <xf numFmtId="0" fontId="7" fillId="13" borderId="21" xfId="0" applyFont="1" applyFill="1" applyBorder="1" applyAlignment="1">
      <alignment horizontal="center"/>
    </xf>
    <xf numFmtId="0" fontId="69" fillId="13" borderId="34" xfId="3" applyFont="1" applyFill="1" applyBorder="1" applyAlignment="1" applyProtection="1">
      <alignment horizontal="left" vertical="center" wrapText="1"/>
      <protection hidden="1"/>
    </xf>
    <xf numFmtId="0" fontId="8" fillId="13" borderId="11" xfId="4" applyFont="1" applyFill="1" applyBorder="1" applyAlignment="1" applyProtection="1">
      <alignment horizontal="center" vertical="center" wrapText="1"/>
    </xf>
    <xf numFmtId="0" fontId="69" fillId="13" borderId="44" xfId="3" applyFont="1" applyFill="1" applyBorder="1" applyAlignment="1" applyProtection="1">
      <alignment horizontal="left" vertical="center" wrapText="1"/>
      <protection hidden="1"/>
    </xf>
    <xf numFmtId="0" fontId="69" fillId="13" borderId="0" xfId="3" applyFont="1" applyFill="1" applyBorder="1" applyAlignment="1" applyProtection="1">
      <alignment horizontal="left" vertical="center" wrapText="1"/>
      <protection hidden="1"/>
    </xf>
    <xf numFmtId="0" fontId="7" fillId="13" borderId="89" xfId="0" applyFont="1" applyFill="1" applyBorder="1" applyAlignment="1">
      <alignment horizontal="center"/>
    </xf>
    <xf numFmtId="0" fontId="69" fillId="13" borderId="38" xfId="3" applyFont="1" applyFill="1" applyBorder="1" applyAlignment="1" applyProtection="1">
      <alignment horizontal="left" vertical="center" wrapText="1"/>
      <protection hidden="1"/>
    </xf>
    <xf numFmtId="0" fontId="8" fillId="13" borderId="38" xfId="3" applyFont="1" applyFill="1" applyBorder="1" applyAlignment="1" applyProtection="1">
      <alignment horizontal="center" vertical="center" wrapText="1"/>
    </xf>
    <xf numFmtId="0" fontId="8" fillId="13" borderId="30" xfId="3" applyFont="1" applyFill="1" applyBorder="1" applyAlignment="1" applyProtection="1">
      <alignment horizontal="center" vertical="center" wrapText="1"/>
    </xf>
    <xf numFmtId="0" fontId="8" fillId="13" borderId="30" xfId="4" applyFont="1" applyFill="1" applyBorder="1" applyAlignment="1" applyProtection="1">
      <alignment horizontal="center" vertical="center" wrapText="1"/>
    </xf>
    <xf numFmtId="0" fontId="8" fillId="13" borderId="17" xfId="4" applyFont="1" applyFill="1" applyBorder="1" applyAlignment="1" applyProtection="1">
      <alignment horizontal="center" vertical="center" wrapText="1"/>
    </xf>
    <xf numFmtId="0" fontId="8" fillId="23" borderId="17" xfId="4" applyFont="1" applyFill="1" applyBorder="1" applyAlignment="1" applyProtection="1">
      <alignment horizontal="center" vertical="center" wrapText="1"/>
      <protection hidden="1"/>
    </xf>
    <xf numFmtId="164" fontId="8" fillId="23" borderId="17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7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17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148" xfId="0" applyFont="1" applyFill="1" applyBorder="1" applyAlignment="1">
      <alignment horizontal="center"/>
    </xf>
    <xf numFmtId="0" fontId="69" fillId="13" borderId="149" xfId="3" applyFont="1" applyFill="1" applyBorder="1" applyAlignment="1" applyProtection="1">
      <alignment horizontal="left" vertical="center" wrapText="1"/>
      <protection hidden="1"/>
    </xf>
    <xf numFmtId="0" fontId="8" fillId="13" borderId="150" xfId="4" applyFont="1" applyFill="1" applyBorder="1" applyAlignment="1" applyProtection="1">
      <alignment horizontal="center" vertical="center" wrapText="1"/>
    </xf>
    <xf numFmtId="0" fontId="8" fillId="23" borderId="150" xfId="4" applyFont="1" applyFill="1" applyBorder="1" applyAlignment="1" applyProtection="1">
      <alignment horizontal="center" vertical="center" wrapText="1"/>
      <protection hidden="1"/>
    </xf>
    <xf numFmtId="164" fontId="8" fillId="23" borderId="150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150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150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151" xfId="0" applyFont="1" applyFill="1" applyBorder="1" applyAlignment="1">
      <alignment horizontal="center"/>
    </xf>
    <xf numFmtId="0" fontId="7" fillId="13" borderId="152" xfId="0" applyFont="1" applyFill="1" applyBorder="1" applyAlignment="1">
      <alignment horizontal="center"/>
    </xf>
    <xf numFmtId="0" fontId="69" fillId="13" borderId="153" xfId="3" applyFont="1" applyFill="1" applyBorder="1" applyAlignment="1" applyProtection="1">
      <alignment horizontal="left" vertical="center" wrapText="1"/>
      <protection hidden="1"/>
    </xf>
    <xf numFmtId="0" fontId="8" fillId="13" borderId="154" xfId="4" applyFont="1" applyFill="1" applyBorder="1" applyAlignment="1" applyProtection="1">
      <alignment horizontal="center" vertical="center" wrapText="1"/>
    </xf>
    <xf numFmtId="0" fontId="8" fillId="23" borderId="154" xfId="4" applyFont="1" applyFill="1" applyBorder="1" applyAlignment="1" applyProtection="1">
      <alignment horizontal="center" vertical="center" wrapText="1"/>
      <protection hidden="1"/>
    </xf>
    <xf numFmtId="164" fontId="8" fillId="23" borderId="154" xfId="4" applyNumberFormat="1" applyFont="1" applyFill="1" applyBorder="1" applyAlignment="1" applyProtection="1">
      <alignment horizontal="center" vertical="center" wrapText="1"/>
      <protection hidden="1"/>
    </xf>
    <xf numFmtId="0" fontId="8" fillId="23" borderId="154" xfId="6" applyFont="1" applyFill="1" applyBorder="1" applyAlignment="1" applyProtection="1">
      <alignment horizontal="center" vertical="center" wrapText="1"/>
      <protection hidden="1"/>
    </xf>
    <xf numFmtId="0" fontId="8" fillId="23" borderId="154" xfId="5" applyFont="1" applyFill="1" applyBorder="1" applyAlignment="1" applyProtection="1">
      <alignment horizontal="center" vertical="center" wrapText="1"/>
      <protection hidden="1"/>
    </xf>
    <xf numFmtId="1" fontId="8" fillId="23" borderId="154" xfId="4" applyNumberFormat="1" applyFont="1" applyFill="1" applyBorder="1" applyAlignment="1" applyProtection="1">
      <alignment horizontal="center" vertical="center" wrapText="1"/>
      <protection hidden="1"/>
    </xf>
    <xf numFmtId="1" fontId="25" fillId="23" borderId="154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25" xfId="0" applyFont="1" applyFill="1" applyBorder="1" applyAlignment="1">
      <alignment horizontal="center"/>
    </xf>
    <xf numFmtId="0" fontId="8" fillId="13" borderId="24" xfId="4" applyFont="1" applyFill="1" applyBorder="1" applyAlignment="1" applyProtection="1">
      <alignment horizontal="center" vertical="center" wrapText="1"/>
    </xf>
    <xf numFmtId="164" fontId="8" fillId="23" borderId="24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155" xfId="0" applyFont="1" applyFill="1" applyBorder="1" applyAlignment="1">
      <alignment horizontal="center"/>
    </xf>
    <xf numFmtId="0" fontId="25" fillId="23" borderId="154" xfId="4" applyFont="1" applyFill="1" applyBorder="1" applyAlignment="1" applyProtection="1">
      <alignment horizontal="center" vertical="center" wrapText="1"/>
      <protection hidden="1"/>
    </xf>
    <xf numFmtId="2" fontId="6" fillId="23" borderId="156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57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58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30" xfId="4" applyFont="1" applyFill="1" applyBorder="1" applyAlignment="1" applyProtection="1">
      <alignment horizontal="center" vertical="center" wrapText="1"/>
      <protection hidden="1"/>
    </xf>
    <xf numFmtId="2" fontId="6" fillId="23" borderId="159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60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161" xfId="0" applyFont="1" applyFill="1" applyBorder="1" applyAlignment="1">
      <alignment horizontal="center"/>
    </xf>
    <xf numFmtId="0" fontId="69" fillId="13" borderId="162" xfId="3" applyFont="1" applyFill="1" applyBorder="1" applyAlignment="1" applyProtection="1">
      <alignment horizontal="left" vertical="center" wrapText="1"/>
      <protection hidden="1"/>
    </xf>
    <xf numFmtId="0" fontId="8" fillId="13" borderId="163" xfId="4" applyFont="1" applyFill="1" applyBorder="1" applyAlignment="1" applyProtection="1">
      <alignment horizontal="center" vertical="center" wrapText="1"/>
    </xf>
    <xf numFmtId="0" fontId="8" fillId="23" borderId="164" xfId="4" applyFont="1" applyFill="1" applyBorder="1" applyAlignment="1" applyProtection="1">
      <alignment horizontal="center" vertical="center" wrapText="1"/>
      <protection hidden="1"/>
    </xf>
    <xf numFmtId="0" fontId="8" fillId="23" borderId="163" xfId="4" applyFont="1" applyFill="1" applyBorder="1" applyAlignment="1" applyProtection="1">
      <alignment horizontal="center" vertical="center" wrapText="1"/>
      <protection hidden="1"/>
    </xf>
    <xf numFmtId="164" fontId="8" fillId="23" borderId="163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163" xfId="4" applyFont="1" applyFill="1" applyBorder="1" applyAlignment="1" applyProtection="1">
      <alignment horizontal="center" vertical="center" wrapText="1"/>
      <protection hidden="1"/>
    </xf>
    <xf numFmtId="2" fontId="6" fillId="23" borderId="165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166" xfId="0" applyFont="1" applyFill="1" applyBorder="1" applyAlignment="1">
      <alignment horizontal="center"/>
    </xf>
    <xf numFmtId="0" fontId="7" fillId="13" borderId="167" xfId="0" applyFont="1" applyFill="1" applyBorder="1" applyAlignment="1">
      <alignment horizontal="center"/>
    </xf>
    <xf numFmtId="2" fontId="6" fillId="23" borderId="168" xfId="4" applyNumberFormat="1" applyFont="1" applyFill="1" applyBorder="1" applyAlignment="1" applyProtection="1">
      <alignment horizontal="center" vertical="center" wrapText="1"/>
      <protection hidden="1"/>
    </xf>
    <xf numFmtId="0" fontId="15" fillId="23" borderId="169" xfId="0" applyFont="1" applyFill="1" applyBorder="1" applyAlignment="1" applyProtection="1">
      <alignment horizontal="center"/>
      <protection hidden="1"/>
    </xf>
    <xf numFmtId="0" fontId="15" fillId="23" borderId="170" xfId="0" applyFont="1" applyFill="1" applyBorder="1" applyAlignment="1" applyProtection="1">
      <alignment horizontal="center"/>
      <protection hidden="1"/>
    </xf>
    <xf numFmtId="0" fontId="8" fillId="13" borderId="173" xfId="4" applyFont="1" applyFill="1" applyBorder="1" applyAlignment="1" applyProtection="1">
      <alignment horizontal="center" vertical="center" wrapText="1"/>
    </xf>
    <xf numFmtId="0" fontId="23" fillId="23" borderId="172" xfId="4" applyFont="1" applyFill="1" applyBorder="1" applyAlignment="1" applyProtection="1">
      <alignment horizontal="center" vertical="center" wrapText="1"/>
      <protection hidden="1"/>
    </xf>
    <xf numFmtId="0" fontId="23" fillId="23" borderId="173" xfId="4" applyFont="1" applyFill="1" applyBorder="1" applyAlignment="1" applyProtection="1">
      <alignment horizontal="center" vertical="center" wrapText="1"/>
      <protection hidden="1"/>
    </xf>
    <xf numFmtId="164" fontId="23" fillId="23" borderId="173" xfId="4" applyNumberFormat="1" applyFont="1" applyFill="1" applyBorder="1" applyAlignment="1" applyProtection="1">
      <alignment horizontal="center" vertical="center" wrapText="1"/>
      <protection hidden="1"/>
    </xf>
    <xf numFmtId="1" fontId="23" fillId="23" borderId="173" xfId="4" applyNumberFormat="1" applyFont="1" applyFill="1" applyBorder="1" applyAlignment="1" applyProtection="1">
      <alignment horizontal="center" vertical="center" wrapText="1"/>
      <protection hidden="1"/>
    </xf>
    <xf numFmtId="2" fontId="12" fillId="23" borderId="174" xfId="4" applyNumberFormat="1" applyFont="1" applyFill="1" applyBorder="1" applyAlignment="1" applyProtection="1">
      <alignment horizontal="center" vertical="center" wrapText="1"/>
      <protection hidden="1"/>
    </xf>
    <xf numFmtId="0" fontId="25" fillId="23" borderId="17" xfId="4" applyFont="1" applyFill="1" applyBorder="1" applyAlignment="1" applyProtection="1">
      <alignment horizontal="center" vertical="center" wrapText="1"/>
      <protection hidden="1"/>
    </xf>
    <xf numFmtId="0" fontId="25" fillId="23" borderId="150" xfId="4" applyFont="1" applyFill="1" applyBorder="1" applyAlignment="1" applyProtection="1">
      <alignment horizontal="center" vertical="center" wrapText="1"/>
      <protection hidden="1"/>
    </xf>
    <xf numFmtId="1" fontId="8" fillId="23" borderId="163" xfId="4" applyNumberFormat="1" applyFont="1" applyFill="1" applyBorder="1" applyAlignment="1" applyProtection="1">
      <alignment horizontal="center" vertical="center" wrapText="1"/>
      <protection hidden="1"/>
    </xf>
    <xf numFmtId="0" fontId="8" fillId="13" borderId="159" xfId="3" applyFont="1" applyFill="1" applyBorder="1" applyAlignment="1" applyProtection="1">
      <alignment horizontal="center" vertical="center" wrapText="1"/>
    </xf>
    <xf numFmtId="0" fontId="7" fillId="13" borderId="182" xfId="0" applyFont="1" applyFill="1" applyBorder="1" applyAlignment="1">
      <alignment horizontal="center"/>
    </xf>
    <xf numFmtId="0" fontId="7" fillId="13" borderId="183" xfId="0" applyFont="1" applyFill="1" applyBorder="1" applyAlignment="1">
      <alignment horizontal="center"/>
    </xf>
    <xf numFmtId="0" fontId="7" fillId="13" borderId="184" xfId="0" applyFont="1" applyFill="1" applyBorder="1" applyAlignment="1">
      <alignment horizontal="center"/>
    </xf>
    <xf numFmtId="0" fontId="7" fillId="13" borderId="185" xfId="0" applyFont="1" applyFill="1" applyBorder="1" applyAlignment="1">
      <alignment horizontal="center"/>
    </xf>
    <xf numFmtId="0" fontId="7" fillId="13" borderId="186" xfId="0" applyFont="1" applyFill="1" applyBorder="1" applyAlignment="1">
      <alignment horizontal="center"/>
    </xf>
    <xf numFmtId="0" fontId="7" fillId="13" borderId="187" xfId="0" applyFont="1" applyFill="1" applyBorder="1" applyAlignment="1">
      <alignment horizontal="center"/>
    </xf>
    <xf numFmtId="0" fontId="8" fillId="13" borderId="190" xfId="4" applyFont="1" applyFill="1" applyBorder="1" applyAlignment="1" applyProtection="1">
      <alignment horizontal="center" vertical="center" wrapText="1"/>
    </xf>
    <xf numFmtId="0" fontId="23" fillId="23" borderId="189" xfId="4" applyFont="1" applyFill="1" applyBorder="1" applyAlignment="1" applyProtection="1">
      <alignment horizontal="center" vertical="center" wrapText="1"/>
      <protection hidden="1"/>
    </xf>
    <xf numFmtId="0" fontId="23" fillId="23" borderId="190" xfId="4" applyFont="1" applyFill="1" applyBorder="1" applyAlignment="1" applyProtection="1">
      <alignment horizontal="center" vertical="center" wrapText="1"/>
      <protection hidden="1"/>
    </xf>
    <xf numFmtId="164" fontId="23" fillId="23" borderId="190" xfId="4" applyNumberFormat="1" applyFont="1" applyFill="1" applyBorder="1" applyAlignment="1" applyProtection="1">
      <alignment horizontal="center" vertical="center" wrapText="1"/>
      <protection hidden="1"/>
    </xf>
    <xf numFmtId="2" fontId="23" fillId="23" borderId="191" xfId="4" applyNumberFormat="1" applyFont="1" applyFill="1" applyBorder="1" applyAlignment="1" applyProtection="1">
      <alignment horizontal="center" vertical="center" wrapText="1"/>
      <protection hidden="1"/>
    </xf>
    <xf numFmtId="1" fontId="8" fillId="23" borderId="24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92" xfId="4" applyNumberFormat="1" applyFont="1" applyFill="1" applyBorder="1" applyAlignment="1" applyProtection="1">
      <alignment horizontal="center" vertical="center" wrapText="1"/>
      <protection hidden="1"/>
    </xf>
    <xf numFmtId="2" fontId="12" fillId="23" borderId="191" xfId="4" applyNumberFormat="1" applyFont="1" applyFill="1" applyBorder="1" applyAlignment="1" applyProtection="1">
      <alignment horizontal="center" vertical="center" wrapText="1"/>
      <protection hidden="1"/>
    </xf>
    <xf numFmtId="2" fontId="6" fillId="23" borderId="194" xfId="4" applyNumberFormat="1" applyFont="1" applyFill="1" applyBorder="1" applyAlignment="1" applyProtection="1">
      <alignment horizontal="center" vertical="center" wrapText="1"/>
      <protection hidden="1"/>
    </xf>
    <xf numFmtId="0" fontId="7" fillId="13" borderId="196" xfId="0" applyFont="1" applyFill="1" applyBorder="1" applyAlignment="1">
      <alignment horizontal="center"/>
    </xf>
    <xf numFmtId="0" fontId="7" fillId="13" borderId="181" xfId="0" applyFont="1" applyFill="1" applyBorder="1" applyAlignment="1">
      <alignment horizontal="center"/>
    </xf>
    <xf numFmtId="0" fontId="2" fillId="8" borderId="45" xfId="2" applyFont="1" applyFill="1" applyBorder="1" applyAlignment="1" applyProtection="1">
      <alignment horizontal="center" textRotation="90" wrapText="1"/>
    </xf>
    <xf numFmtId="0" fontId="2" fillId="18" borderId="14" xfId="2" applyFont="1" applyFill="1" applyBorder="1" applyAlignment="1" applyProtection="1">
      <alignment horizontal="center" textRotation="90" wrapText="1"/>
    </xf>
    <xf numFmtId="0" fontId="7" fillId="14" borderId="10" xfId="2" applyFont="1" applyFill="1" applyBorder="1" applyAlignment="1" applyProtection="1">
      <alignment horizontal="center" vertical="center" textRotation="90"/>
      <protection hidden="1"/>
    </xf>
    <xf numFmtId="0" fontId="7" fillId="14" borderId="10" xfId="2" applyFont="1" applyFill="1" applyBorder="1" applyAlignment="1" applyProtection="1">
      <alignment horizontal="center" vertical="center" textRotation="90"/>
    </xf>
    <xf numFmtId="1" fontId="86" fillId="23" borderId="141" xfId="0" applyNumberFormat="1" applyFont="1" applyFill="1" applyBorder="1" applyAlignment="1" applyProtection="1">
      <alignment horizontal="center" vertical="center" wrapText="1"/>
      <protection hidden="1"/>
    </xf>
    <xf numFmtId="1" fontId="86" fillId="23" borderId="145" xfId="0" applyNumberFormat="1" applyFont="1" applyFill="1" applyBorder="1" applyAlignment="1" applyProtection="1">
      <alignment horizontal="center" vertical="center" wrapText="1"/>
      <protection hidden="1"/>
    </xf>
    <xf numFmtId="1" fontId="86" fillId="23" borderId="147" xfId="0" applyNumberFormat="1" applyFont="1" applyFill="1" applyBorder="1" applyAlignment="1" applyProtection="1">
      <alignment horizontal="center" vertical="center" wrapText="1"/>
      <protection hidden="1"/>
    </xf>
    <xf numFmtId="0" fontId="7" fillId="9" borderId="14" xfId="2" applyFont="1" applyFill="1" applyBorder="1" applyAlignment="1" applyProtection="1">
      <alignment horizontal="center" textRotation="90" wrapText="1"/>
    </xf>
    <xf numFmtId="0" fontId="0" fillId="24" borderId="50" xfId="0" applyFill="1" applyBorder="1" applyProtection="1"/>
    <xf numFmtId="0" fontId="0" fillId="24" borderId="49" xfId="0" applyFill="1" applyBorder="1" applyProtection="1"/>
    <xf numFmtId="0" fontId="0" fillId="24" borderId="39" xfId="0" applyFill="1" applyBorder="1" applyProtection="1"/>
    <xf numFmtId="0" fontId="0" fillId="24" borderId="27" xfId="0" applyFill="1" applyBorder="1" applyProtection="1"/>
    <xf numFmtId="0" fontId="0" fillId="24" borderId="65" xfId="0" applyFill="1" applyBorder="1" applyProtection="1"/>
    <xf numFmtId="0" fontId="0" fillId="24" borderId="8" xfId="0" applyFill="1" applyBorder="1" applyProtection="1"/>
    <xf numFmtId="0" fontId="7" fillId="13" borderId="3" xfId="0" applyFont="1" applyFill="1" applyBorder="1" applyAlignment="1" applyProtection="1">
      <alignment horizontal="center" vertical="center" wrapText="1"/>
    </xf>
    <xf numFmtId="0" fontId="7" fillId="13" borderId="6" xfId="0" applyFont="1" applyFill="1" applyBorder="1" applyAlignment="1" applyProtection="1">
      <alignment horizontal="center" vertical="center" wrapText="1"/>
    </xf>
    <xf numFmtId="0" fontId="7" fillId="14" borderId="10" xfId="2" applyFont="1" applyFill="1" applyBorder="1" applyAlignment="1" applyProtection="1">
      <alignment horizontal="center" vertical="center" wrapText="1"/>
    </xf>
    <xf numFmtId="0" fontId="7" fillId="14" borderId="10" xfId="2" applyFont="1" applyFill="1" applyBorder="1" applyAlignment="1" applyProtection="1">
      <alignment horizontal="center" vertical="center" wrapText="1"/>
      <protection hidden="1"/>
    </xf>
    <xf numFmtId="0" fontId="7" fillId="22" borderId="14" xfId="1" applyFont="1" applyFill="1" applyBorder="1" applyAlignment="1" applyProtection="1">
      <alignment horizontal="center" vertical="center" wrapText="1"/>
      <protection hidden="1"/>
    </xf>
    <xf numFmtId="0" fontId="7" fillId="22" borderId="17" xfId="1" applyFont="1" applyFill="1" applyBorder="1" applyAlignment="1" applyProtection="1">
      <alignment horizontal="center" vertical="center" wrapText="1"/>
    </xf>
    <xf numFmtId="0" fontId="7" fillId="22" borderId="14" xfId="1" applyFont="1" applyFill="1" applyBorder="1" applyAlignment="1" applyProtection="1">
      <alignment horizontal="center" vertical="center" wrapText="1"/>
    </xf>
    <xf numFmtId="0" fontId="32" fillId="22" borderId="64" xfId="7" applyFont="1" applyFill="1" applyBorder="1" applyAlignment="1" applyProtection="1">
      <alignment horizontal="center" vertical="center"/>
    </xf>
    <xf numFmtId="0" fontId="32" fillId="22" borderId="60" xfId="7" applyFont="1" applyFill="1" applyBorder="1" applyAlignment="1" applyProtection="1">
      <alignment horizontal="center" vertical="center"/>
    </xf>
    <xf numFmtId="0" fontId="7" fillId="14" borderId="92" xfId="2" applyFont="1" applyFill="1" applyBorder="1" applyAlignment="1" applyProtection="1">
      <alignment vertical="center" textRotation="90" wrapText="1"/>
      <protection hidden="1"/>
    </xf>
    <xf numFmtId="0" fontId="7" fillId="14" borderId="92" xfId="2" applyFont="1" applyFill="1" applyBorder="1" applyAlignment="1" applyProtection="1">
      <alignment vertical="center" textRotation="90"/>
      <protection hidden="1"/>
    </xf>
    <xf numFmtId="0" fontId="7" fillId="14" borderId="10" xfId="2" applyFont="1" applyFill="1" applyBorder="1" applyAlignment="1" applyProtection="1">
      <alignment textRotation="90" wrapText="1"/>
    </xf>
    <xf numFmtId="0" fontId="7" fillId="14" borderId="12" xfId="2" applyFont="1" applyFill="1" applyBorder="1" applyAlignment="1" applyProtection="1">
      <alignment textRotation="90" wrapText="1"/>
    </xf>
    <xf numFmtId="0" fontId="7" fillId="14" borderId="13" xfId="2" applyFont="1" applyFill="1" applyBorder="1" applyAlignment="1" applyProtection="1">
      <alignment textRotation="90"/>
    </xf>
    <xf numFmtId="0" fontId="7" fillId="14" borderId="22" xfId="2" applyFont="1" applyFill="1" applyBorder="1" applyAlignment="1" applyProtection="1">
      <alignment horizontal="center" textRotation="90" wrapText="1"/>
    </xf>
    <xf numFmtId="0" fontId="7" fillId="14" borderId="22" xfId="2" applyFont="1" applyFill="1" applyBorder="1" applyAlignment="1" applyProtection="1">
      <alignment horizontal="center" textRotation="90"/>
      <protection hidden="1"/>
    </xf>
    <xf numFmtId="1" fontId="7" fillId="14" borderId="22" xfId="2" applyNumberFormat="1" applyFont="1" applyFill="1" applyBorder="1" applyAlignment="1" applyProtection="1">
      <alignment horizontal="center" textRotation="90" wrapText="1"/>
      <protection hidden="1"/>
    </xf>
    <xf numFmtId="0" fontId="7" fillId="14" borderId="10" xfId="2" applyFont="1" applyFill="1" applyBorder="1" applyAlignment="1" applyProtection="1">
      <alignment textRotation="90"/>
      <protection hidden="1"/>
    </xf>
    <xf numFmtId="0" fontId="7" fillId="14" borderId="12" xfId="2" applyFont="1" applyFill="1" applyBorder="1" applyAlignment="1" applyProtection="1">
      <alignment textRotation="90"/>
      <protection hidden="1"/>
    </xf>
    <xf numFmtId="0" fontId="7" fillId="14" borderId="13" xfId="2" applyFont="1" applyFill="1" applyBorder="1" applyAlignment="1" applyProtection="1">
      <alignment textRotation="90"/>
      <protection hidden="1"/>
    </xf>
    <xf numFmtId="0" fontId="7" fillId="14" borderId="28" xfId="2" applyFont="1" applyFill="1" applyBorder="1" applyAlignment="1" applyProtection="1">
      <alignment vertical="center" textRotation="90" wrapText="1"/>
      <protection hidden="1"/>
    </xf>
    <xf numFmtId="0" fontId="7" fillId="14" borderId="22" xfId="2" applyFont="1" applyFill="1" applyBorder="1" applyAlignment="1" applyProtection="1">
      <alignment horizontal="center" textRotation="90" wrapText="1"/>
      <protection hidden="1"/>
    </xf>
    <xf numFmtId="0" fontId="42" fillId="0" borderId="0" xfId="9" applyAlignment="1" applyProtection="1">
      <alignment horizontal="center"/>
      <protection locked="0"/>
    </xf>
    <xf numFmtId="1" fontId="42" fillId="0" borderId="0" xfId="9" applyNumberFormat="1" applyAlignment="1" applyProtection="1">
      <alignment horizontal="center"/>
      <protection locked="0"/>
    </xf>
    <xf numFmtId="0" fontId="82" fillId="0" borderId="0" xfId="0" applyFont="1" applyAlignment="1">
      <alignment horizontal="center" vertical="center"/>
    </xf>
    <xf numFmtId="0" fontId="42" fillId="0" borderId="0" xfId="9" applyBorder="1" applyAlignment="1" applyProtection="1">
      <protection locked="0"/>
    </xf>
    <xf numFmtId="0" fontId="7" fillId="14" borderId="199" xfId="2" applyFont="1" applyFill="1" applyBorder="1" applyAlignment="1" applyProtection="1">
      <alignment horizontal="center" textRotation="90"/>
      <protection hidden="1"/>
    </xf>
    <xf numFmtId="0" fontId="47" fillId="23" borderId="81" xfId="9" applyFont="1" applyFill="1" applyBorder="1" applyAlignment="1" applyProtection="1">
      <alignment horizontal="center" vertical="top"/>
    </xf>
    <xf numFmtId="0" fontId="47" fillId="23" borderId="33" xfId="9" applyFont="1" applyFill="1" applyBorder="1" applyAlignment="1" applyProtection="1">
      <alignment horizontal="center" vertical="top"/>
    </xf>
    <xf numFmtId="0" fontId="47" fillId="23" borderId="33" xfId="9" applyFont="1" applyFill="1" applyBorder="1" applyAlignment="1" applyProtection="1">
      <alignment horizontal="center" vertical="top"/>
      <protection locked="0"/>
    </xf>
    <xf numFmtId="1" fontId="1" fillId="22" borderId="12" xfId="1" applyNumberFormat="1" applyFill="1" applyBorder="1" applyAlignment="1" applyProtection="1">
      <alignment horizontal="center" vertical="center" wrapText="1"/>
      <protection hidden="1"/>
    </xf>
    <xf numFmtId="1" fontId="26" fillId="22" borderId="13" xfId="1" applyNumberFormat="1" applyFont="1" applyFill="1" applyBorder="1" applyAlignment="1" applyProtection="1">
      <alignment horizontal="center"/>
      <protection hidden="1"/>
    </xf>
    <xf numFmtId="1" fontId="0" fillId="0" borderId="0" xfId="0" applyNumberFormat="1"/>
    <xf numFmtId="0" fontId="13" fillId="8" borderId="9" xfId="3" applyFont="1" applyFill="1" applyBorder="1" applyAlignment="1" applyProtection="1">
      <alignment horizontal="center" vertical="center" wrapText="1"/>
      <protection hidden="1"/>
    </xf>
    <xf numFmtId="16" fontId="13" fillId="8" borderId="65" xfId="3" applyNumberFormat="1" applyFont="1" applyFill="1" applyBorder="1" applyAlignment="1" applyProtection="1">
      <alignment horizontal="center" vertical="center" wrapText="1"/>
      <protection hidden="1"/>
    </xf>
    <xf numFmtId="0" fontId="13" fillId="8" borderId="66" xfId="3" applyFont="1" applyFill="1" applyBorder="1" applyAlignment="1" applyProtection="1">
      <alignment horizontal="center" vertical="center" wrapText="1"/>
      <protection hidden="1"/>
    </xf>
    <xf numFmtId="0" fontId="14" fillId="14" borderId="86" xfId="3" applyFont="1" applyFill="1" applyBorder="1" applyAlignment="1" applyProtection="1">
      <alignment horizontal="center" vertical="center"/>
      <protection hidden="1"/>
    </xf>
    <xf numFmtId="0" fontId="14" fillId="14" borderId="65" xfId="3" applyFont="1" applyFill="1" applyBorder="1" applyAlignment="1" applyProtection="1">
      <alignment horizontal="right" vertical="center"/>
      <protection hidden="1"/>
    </xf>
    <xf numFmtId="0" fontId="14" fillId="14" borderId="31" xfId="3" applyFont="1" applyFill="1" applyBorder="1" applyAlignment="1" applyProtection="1">
      <alignment horizontal="right" vertical="center"/>
      <protection hidden="1"/>
    </xf>
    <xf numFmtId="0" fontId="14" fillId="14" borderId="37" xfId="3" applyFont="1" applyFill="1" applyBorder="1" applyAlignment="1" applyProtection="1">
      <alignment horizontal="right" vertical="center"/>
      <protection hidden="1"/>
    </xf>
    <xf numFmtId="0" fontId="14" fillId="14" borderId="36" xfId="3" applyFont="1" applyFill="1" applyBorder="1" applyAlignment="1" applyProtection="1">
      <alignment horizontal="right" vertical="center"/>
      <protection hidden="1"/>
    </xf>
    <xf numFmtId="0" fontId="14" fillId="14" borderId="84" xfId="3" applyFont="1" applyFill="1" applyBorder="1" applyAlignment="1" applyProtection="1">
      <alignment horizontal="right" vertical="center"/>
      <protection hidden="1"/>
    </xf>
    <xf numFmtId="0" fontId="14" fillId="14" borderId="9" xfId="3" applyFont="1" applyFill="1" applyBorder="1" applyAlignment="1" applyProtection="1">
      <alignment horizontal="right" vertical="center"/>
      <protection hidden="1"/>
    </xf>
    <xf numFmtId="0" fontId="14" fillId="14" borderId="94" xfId="3" applyFont="1" applyFill="1" applyBorder="1" applyAlignment="1" applyProtection="1">
      <alignment horizontal="right" vertical="center"/>
      <protection hidden="1"/>
    </xf>
    <xf numFmtId="0" fontId="14" fillId="14" borderId="33" xfId="3" applyFont="1" applyFill="1" applyBorder="1" applyAlignment="1" applyProtection="1">
      <alignment horizontal="right" vertical="center"/>
      <protection hidden="1"/>
    </xf>
    <xf numFmtId="0" fontId="14" fillId="14" borderId="82" xfId="3" applyFont="1" applyFill="1" applyBorder="1" applyAlignment="1" applyProtection="1">
      <alignment horizontal="right" vertical="center"/>
      <protection hidden="1"/>
    </xf>
    <xf numFmtId="0" fontId="14" fillId="14" borderId="66" xfId="3" applyFont="1" applyFill="1" applyBorder="1" applyAlignment="1" applyProtection="1">
      <alignment horizontal="right" vertical="center"/>
      <protection hidden="1"/>
    </xf>
    <xf numFmtId="0" fontId="7" fillId="19" borderId="0" xfId="0" applyFont="1" applyFill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89" fillId="19" borderId="6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89" fillId="19" borderId="5" xfId="0" applyFont="1" applyFill="1" applyBorder="1" applyAlignment="1" applyProtection="1">
      <alignment horizontal="center"/>
    </xf>
    <xf numFmtId="0" fontId="4" fillId="19" borderId="96" xfId="0" applyFont="1" applyFill="1" applyBorder="1" applyAlignment="1" applyProtection="1">
      <alignment horizontal="center"/>
    </xf>
    <xf numFmtId="0" fontId="97" fillId="11" borderId="97" xfId="0" applyFont="1" applyFill="1" applyBorder="1" applyAlignment="1" applyProtection="1">
      <alignment horizontal="center"/>
    </xf>
    <xf numFmtId="0" fontId="4" fillId="19" borderId="3" xfId="0" applyFont="1" applyFill="1" applyBorder="1" applyAlignment="1" applyProtection="1">
      <alignment horizontal="center"/>
    </xf>
    <xf numFmtId="0" fontId="97" fillId="11" borderId="5" xfId="0" applyFont="1" applyFill="1" applyBorder="1" applyAlignment="1" applyProtection="1">
      <alignment horizontal="center"/>
    </xf>
    <xf numFmtId="0" fontId="7" fillId="22" borderId="22" xfId="2" applyFont="1" applyFill="1" applyBorder="1" applyAlignment="1" applyProtection="1">
      <alignment horizontal="center" textRotation="90" wrapText="1"/>
      <protection hidden="1"/>
    </xf>
    <xf numFmtId="0" fontId="7" fillId="22" borderId="22" xfId="2" applyFont="1" applyFill="1" applyBorder="1" applyAlignment="1" applyProtection="1">
      <alignment horizontal="center" textRotation="90" wrapText="1"/>
    </xf>
    <xf numFmtId="0" fontId="8" fillId="22" borderId="55" xfId="1" applyFont="1" applyFill="1" applyBorder="1" applyAlignment="1" applyProtection="1">
      <alignment horizontal="center" textRotation="90" wrapText="1"/>
    </xf>
    <xf numFmtId="0" fontId="7" fillId="22" borderId="55" xfId="2" applyFont="1" applyFill="1" applyBorder="1" applyAlignment="1" applyProtection="1">
      <alignment horizontal="center" textRotation="90" wrapText="1"/>
    </xf>
    <xf numFmtId="0" fontId="7" fillId="22" borderId="56" xfId="2" applyFont="1" applyFill="1" applyBorder="1" applyAlignment="1" applyProtection="1">
      <alignment horizontal="center" textRotation="90" wrapText="1"/>
    </xf>
    <xf numFmtId="0" fontId="23" fillId="0" borderId="0" xfId="0" applyFont="1" applyAlignment="1" applyProtection="1"/>
    <xf numFmtId="1" fontId="85" fillId="23" borderId="141" xfId="0" applyNumberFormat="1" applyFont="1" applyFill="1" applyBorder="1" applyAlignment="1" applyProtection="1">
      <alignment horizontal="center" vertical="center" wrapText="1"/>
      <protection locked="0"/>
    </xf>
    <xf numFmtId="1" fontId="85" fillId="23" borderId="142" xfId="0" applyNumberFormat="1" applyFont="1" applyFill="1" applyBorder="1" applyAlignment="1" applyProtection="1">
      <alignment horizontal="center" vertical="center" wrapText="1"/>
      <protection locked="0"/>
    </xf>
    <xf numFmtId="0" fontId="7" fillId="22" borderId="25" xfId="2" applyFont="1" applyFill="1" applyBorder="1" applyAlignment="1" applyProtection="1">
      <alignment horizontal="center" textRotation="90"/>
    </xf>
    <xf numFmtId="0" fontId="7" fillId="22" borderId="24" xfId="2" applyFont="1" applyFill="1" applyBorder="1" applyAlignment="1" applyProtection="1">
      <alignment horizontal="center" textRotation="90" wrapText="1"/>
    </xf>
    <xf numFmtId="0" fontId="7" fillId="22" borderId="102" xfId="2" applyFont="1" applyFill="1" applyBorder="1" applyAlignment="1" applyProtection="1">
      <alignment horizontal="center" textRotation="90" wrapText="1"/>
    </xf>
    <xf numFmtId="0" fontId="7" fillId="22" borderId="22" xfId="2" applyFont="1" applyFill="1" applyBorder="1" applyAlignment="1" applyProtection="1">
      <alignment horizontal="center" textRotation="90"/>
      <protection hidden="1"/>
    </xf>
    <xf numFmtId="0" fontId="7" fillId="22" borderId="15" xfId="2" applyFont="1" applyFill="1" applyBorder="1" applyAlignment="1" applyProtection="1">
      <alignment horizontal="center" textRotation="90"/>
      <protection hidden="1"/>
    </xf>
    <xf numFmtId="0" fontId="7" fillId="22" borderId="16" xfId="2" applyFont="1" applyFill="1" applyBorder="1" applyAlignment="1" applyProtection="1">
      <alignment horizontal="center" textRotation="90"/>
      <protection hidden="1"/>
    </xf>
    <xf numFmtId="0" fontId="100" fillId="23" borderId="5" xfId="9" applyFont="1" applyFill="1" applyBorder="1" applyAlignment="1" applyProtection="1">
      <alignment horizontal="center"/>
    </xf>
    <xf numFmtId="1" fontId="101" fillId="23" borderId="5" xfId="9" applyNumberFormat="1" applyFont="1" applyFill="1" applyBorder="1" applyAlignment="1" applyProtection="1">
      <alignment horizontal="center"/>
      <protection locked="0"/>
    </xf>
    <xf numFmtId="0" fontId="100" fillId="23" borderId="95" xfId="9" applyFont="1" applyFill="1" applyBorder="1" applyAlignment="1" applyProtection="1">
      <alignment horizontal="center"/>
    </xf>
    <xf numFmtId="1" fontId="101" fillId="23" borderId="95" xfId="9" applyNumberFormat="1" applyFont="1" applyFill="1" applyBorder="1" applyAlignment="1" applyProtection="1">
      <alignment horizontal="center"/>
      <protection locked="0"/>
    </xf>
    <xf numFmtId="1" fontId="100" fillId="23" borderId="5" xfId="9" applyNumberFormat="1" applyFont="1" applyFill="1" applyBorder="1" applyAlignment="1" applyProtection="1">
      <alignment horizontal="center" vertical="center"/>
      <protection hidden="1"/>
    </xf>
    <xf numFmtId="1" fontId="100" fillId="23" borderId="95" xfId="9" applyNumberFormat="1" applyFont="1" applyFill="1" applyBorder="1" applyAlignment="1" applyProtection="1">
      <alignment horizontal="center" vertical="center"/>
      <protection hidden="1"/>
    </xf>
    <xf numFmtId="1" fontId="37" fillId="0" borderId="0" xfId="0" applyNumberFormat="1" applyFont="1" applyAlignment="1" applyProtection="1">
      <alignment horizontal="center" vertical="center" wrapText="1"/>
      <protection locked="0"/>
    </xf>
    <xf numFmtId="1" fontId="41" fillId="23" borderId="44" xfId="9" applyNumberFormat="1" applyFont="1" applyFill="1" applyBorder="1" applyAlignment="1" applyProtection="1">
      <alignment horizontal="center"/>
      <protection hidden="1"/>
    </xf>
    <xf numFmtId="1" fontId="41" fillId="23" borderId="10" xfId="9" applyNumberFormat="1" applyFont="1" applyFill="1" applyBorder="1" applyAlignment="1" applyProtection="1">
      <alignment horizontal="center"/>
      <protection hidden="1"/>
    </xf>
    <xf numFmtId="1" fontId="41" fillId="23" borderId="34" xfId="9" applyNumberFormat="1" applyFont="1" applyFill="1" applyBorder="1" applyAlignment="1" applyProtection="1">
      <alignment horizontal="center"/>
      <protection hidden="1"/>
    </xf>
    <xf numFmtId="1" fontId="41" fillId="23" borderId="11" xfId="9" applyNumberFormat="1" applyFont="1" applyFill="1" applyBorder="1" applyAlignment="1" applyProtection="1">
      <alignment horizontal="center"/>
      <protection hidden="1"/>
    </xf>
    <xf numFmtId="1" fontId="41" fillId="23" borderId="45" xfId="9" applyNumberFormat="1" applyFont="1" applyFill="1" applyBorder="1" applyAlignment="1" applyProtection="1">
      <alignment horizontal="center"/>
      <protection hidden="1"/>
    </xf>
    <xf numFmtId="1" fontId="41" fillId="23" borderId="14" xfId="9" applyNumberFormat="1" applyFont="1" applyFill="1" applyBorder="1" applyAlignment="1" applyProtection="1">
      <alignment horizontal="center"/>
      <protection hidden="1"/>
    </xf>
    <xf numFmtId="1" fontId="41" fillId="23" borderId="43" xfId="9" applyNumberFormat="1" applyFont="1" applyFill="1" applyBorder="1" applyAlignment="1" applyProtection="1">
      <alignment horizontal="center"/>
      <protection hidden="1"/>
    </xf>
    <xf numFmtId="1" fontId="41" fillId="23" borderId="6" xfId="9" applyNumberFormat="1" applyFont="1" applyFill="1" applyBorder="1" applyAlignment="1" applyProtection="1">
      <alignment horizontal="center"/>
      <protection hidden="1"/>
    </xf>
    <xf numFmtId="1" fontId="50" fillId="23" borderId="28" xfId="9" applyNumberFormat="1" applyFont="1" applyFill="1" applyBorder="1" applyAlignment="1" applyProtection="1">
      <alignment horizontal="center"/>
      <protection hidden="1"/>
    </xf>
    <xf numFmtId="1" fontId="50" fillId="23" borderId="72" xfId="9" applyNumberFormat="1" applyFont="1" applyFill="1" applyBorder="1" applyAlignment="1" applyProtection="1">
      <alignment horizontal="center"/>
      <protection hidden="1"/>
    </xf>
    <xf numFmtId="1" fontId="50" fillId="23" borderId="29" xfId="9" applyNumberFormat="1" applyFont="1" applyFill="1" applyBorder="1" applyAlignment="1" applyProtection="1">
      <alignment horizontal="center"/>
      <protection hidden="1"/>
    </xf>
    <xf numFmtId="1" fontId="50" fillId="23" borderId="3" xfId="9" applyNumberFormat="1" applyFont="1" applyFill="1" applyBorder="1" applyAlignment="1" applyProtection="1">
      <alignment horizontal="center"/>
      <protection hidden="1"/>
    </xf>
    <xf numFmtId="1" fontId="100" fillId="23" borderId="13" xfId="9" applyNumberFormat="1" applyFont="1" applyFill="1" applyBorder="1" applyAlignment="1" applyProtection="1">
      <alignment horizontal="center"/>
      <protection hidden="1"/>
    </xf>
    <xf numFmtId="1" fontId="100" fillId="23" borderId="21" xfId="9" applyNumberFormat="1" applyFont="1" applyFill="1" applyBorder="1" applyAlignment="1" applyProtection="1">
      <alignment horizontal="center"/>
      <protection hidden="1"/>
    </xf>
    <xf numFmtId="1" fontId="100" fillId="23" borderId="16" xfId="9" applyNumberFormat="1" applyFont="1" applyFill="1" applyBorder="1" applyAlignment="1" applyProtection="1">
      <alignment horizontal="center"/>
      <protection hidden="1"/>
    </xf>
    <xf numFmtId="1" fontId="100" fillId="23" borderId="5" xfId="9" applyNumberFormat="1" applyFont="1" applyFill="1" applyBorder="1" applyAlignment="1" applyProtection="1">
      <alignment horizontal="center"/>
      <protection hidden="1"/>
    </xf>
    <xf numFmtId="1" fontId="100" fillId="23" borderId="5" xfId="9" applyNumberFormat="1" applyFont="1" applyFill="1" applyBorder="1" applyAlignment="1" applyProtection="1">
      <alignment horizontal="center"/>
      <protection locked="0"/>
    </xf>
    <xf numFmtId="1" fontId="100" fillId="23" borderId="12" xfId="9" applyNumberFormat="1" applyFont="1" applyFill="1" applyBorder="1" applyAlignment="1" applyProtection="1">
      <alignment horizontal="center"/>
      <protection hidden="1"/>
    </xf>
    <xf numFmtId="1" fontId="100" fillId="23" borderId="20" xfId="9" applyNumberFormat="1" applyFont="1" applyFill="1" applyBorder="1" applyAlignment="1" applyProtection="1">
      <alignment horizontal="center"/>
      <protection hidden="1"/>
    </xf>
    <xf numFmtId="1" fontId="100" fillId="23" borderId="15" xfId="9" applyNumberFormat="1" applyFont="1" applyFill="1" applyBorder="1" applyAlignment="1" applyProtection="1">
      <alignment horizontal="center"/>
      <protection hidden="1"/>
    </xf>
    <xf numFmtId="1" fontId="100" fillId="23" borderId="95" xfId="9" applyNumberFormat="1" applyFont="1" applyFill="1" applyBorder="1" applyAlignment="1" applyProtection="1">
      <alignment horizontal="center"/>
      <protection hidden="1"/>
    </xf>
    <xf numFmtId="1" fontId="100" fillId="23" borderId="95" xfId="9" applyNumberFormat="1" applyFont="1" applyFill="1" applyBorder="1" applyAlignment="1" applyProtection="1">
      <alignment horizontal="center"/>
      <protection locked="0"/>
    </xf>
    <xf numFmtId="0" fontId="6" fillId="17" borderId="1" xfId="2" applyFont="1" applyFill="1" applyBorder="1" applyAlignment="1" applyProtection="1">
      <alignment horizontal="center" vertical="center"/>
    </xf>
    <xf numFmtId="0" fontId="25" fillId="17" borderId="1" xfId="0" applyFont="1" applyFill="1" applyBorder="1" applyAlignment="1" applyProtection="1">
      <alignment horizontal="center"/>
      <protection hidden="1"/>
    </xf>
    <xf numFmtId="0" fontId="89" fillId="17" borderId="1" xfId="0" applyFont="1" applyFill="1" applyBorder="1" applyAlignment="1" applyProtection="1">
      <alignment horizontal="center"/>
      <protection hidden="1"/>
    </xf>
    <xf numFmtId="0" fontId="25" fillId="17" borderId="26" xfId="0" applyFont="1" applyFill="1" applyBorder="1" applyAlignment="1" applyProtection="1">
      <alignment horizontal="center"/>
      <protection hidden="1"/>
    </xf>
    <xf numFmtId="0" fontId="89" fillId="17" borderId="26" xfId="0" applyFont="1" applyFill="1" applyBorder="1" applyAlignment="1" applyProtection="1">
      <alignment horizontal="center"/>
      <protection hidden="1"/>
    </xf>
    <xf numFmtId="0" fontId="63" fillId="17" borderId="1" xfId="2" applyFont="1" applyFill="1" applyBorder="1" applyAlignment="1" applyProtection="1">
      <alignment horizontal="center" vertical="center"/>
    </xf>
    <xf numFmtId="0" fontId="36" fillId="17" borderId="26" xfId="0" applyFont="1" applyFill="1" applyBorder="1" applyAlignment="1" applyProtection="1">
      <alignment horizontal="center"/>
      <protection hidden="1"/>
    </xf>
    <xf numFmtId="0" fontId="25" fillId="13" borderId="1" xfId="2" applyFont="1" applyFill="1" applyBorder="1" applyAlignment="1" applyProtection="1">
      <alignment horizontal="center" vertical="center"/>
    </xf>
    <xf numFmtId="1" fontId="25" fillId="13" borderId="1" xfId="1" applyNumberFormat="1" applyFont="1" applyFill="1" applyBorder="1" applyAlignment="1" applyProtection="1">
      <alignment horizontal="center" vertical="center" wrapText="1"/>
      <protection hidden="1"/>
    </xf>
    <xf numFmtId="1" fontId="36" fillId="13" borderId="1" xfId="1" applyNumberFormat="1" applyFont="1" applyFill="1" applyBorder="1" applyAlignment="1" applyProtection="1">
      <alignment horizontal="center" vertical="center" wrapText="1"/>
      <protection hidden="1"/>
    </xf>
    <xf numFmtId="0" fontId="90" fillId="25" borderId="1" xfId="0" applyFont="1" applyFill="1" applyBorder="1" applyAlignment="1" applyProtection="1">
      <alignment horizontal="center"/>
      <protection hidden="1"/>
    </xf>
    <xf numFmtId="0" fontId="15" fillId="25" borderId="1" xfId="0" applyFont="1" applyFill="1" applyBorder="1" applyAlignment="1" applyProtection="1">
      <alignment horizontal="center"/>
      <protection hidden="1"/>
    </xf>
    <xf numFmtId="0" fontId="26" fillId="25" borderId="1" xfId="0" applyFont="1" applyFill="1" applyBorder="1" applyAlignment="1" applyProtection="1">
      <alignment horizontal="center"/>
      <protection hidden="1"/>
    </xf>
    <xf numFmtId="0" fontId="8" fillId="8" borderId="1" xfId="1" applyFont="1" applyFill="1" applyBorder="1" applyAlignment="1" applyProtection="1">
      <alignment horizontal="center" vertical="center" wrapText="1"/>
    </xf>
    <xf numFmtId="0" fontId="7" fillId="8" borderId="1" xfId="1" applyFont="1" applyFill="1" applyBorder="1" applyAlignment="1" applyProtection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0" fontId="7" fillId="8" borderId="1" xfId="1" applyFont="1" applyFill="1" applyBorder="1" applyAlignment="1" applyProtection="1">
      <alignment horizontal="center" vertical="center" wrapText="1"/>
      <protection locked="0"/>
    </xf>
    <xf numFmtId="0" fontId="8" fillId="8" borderId="1" xfId="1" applyFont="1" applyFill="1" applyBorder="1" applyAlignment="1" applyProtection="1">
      <alignment horizontal="center" vertical="center" wrapText="1"/>
      <protection hidden="1"/>
    </xf>
    <xf numFmtId="1" fontId="86" fillId="23" borderId="124" xfId="0" applyNumberFormat="1" applyFont="1" applyFill="1" applyBorder="1" applyAlignment="1" applyProtection="1">
      <alignment horizontal="center" vertical="center" wrapText="1"/>
      <protection hidden="1"/>
    </xf>
    <xf numFmtId="0" fontId="86" fillId="23" borderId="124" xfId="0" applyFont="1" applyFill="1" applyBorder="1" applyAlignment="1" applyProtection="1">
      <alignment horizontal="center" vertical="center" wrapText="1"/>
      <protection hidden="1"/>
    </xf>
    <xf numFmtId="0" fontId="7" fillId="0" borderId="130" xfId="0" applyFont="1" applyBorder="1" applyAlignment="1" applyProtection="1">
      <alignment horizontal="center" vertical="center"/>
    </xf>
    <xf numFmtId="1" fontId="7" fillId="23" borderId="17" xfId="1" applyNumberFormat="1" applyFont="1" applyFill="1" applyBorder="1" applyAlignment="1" applyProtection="1">
      <alignment horizontal="center" vertical="center"/>
      <protection hidden="1"/>
    </xf>
    <xf numFmtId="1" fontId="7" fillId="23" borderId="11" xfId="1" applyNumberFormat="1" applyFont="1" applyFill="1" applyBorder="1" applyAlignment="1" applyProtection="1">
      <alignment horizontal="center" vertical="center"/>
      <protection hidden="1"/>
    </xf>
    <xf numFmtId="1" fontId="7" fillId="23" borderId="14" xfId="1" applyNumberFormat="1" applyFont="1" applyFill="1" applyBorder="1" applyAlignment="1" applyProtection="1">
      <alignment horizontal="center" vertical="center"/>
      <protection hidden="1"/>
    </xf>
    <xf numFmtId="1" fontId="9" fillId="22" borderId="11" xfId="1" applyNumberFormat="1" applyFont="1" applyFill="1" applyBorder="1" applyAlignment="1" applyProtection="1">
      <alignment horizontal="center" vertical="center" wrapText="1"/>
      <protection hidden="1"/>
    </xf>
    <xf numFmtId="1" fontId="9" fillId="22" borderId="14" xfId="1" applyNumberFormat="1" applyFont="1" applyFill="1" applyBorder="1" applyAlignment="1" applyProtection="1">
      <alignment horizontal="center" vertical="center" wrapText="1"/>
      <protection hidden="1"/>
    </xf>
    <xf numFmtId="1" fontId="1" fillId="22" borderId="11" xfId="1" applyNumberFormat="1" applyFill="1" applyBorder="1" applyAlignment="1" applyProtection="1">
      <alignment horizontal="center" vertical="center" wrapText="1"/>
      <protection hidden="1"/>
    </xf>
    <xf numFmtId="1" fontId="1" fillId="22" borderId="14" xfId="1" applyNumberFormat="1" applyFill="1" applyBorder="1" applyAlignment="1" applyProtection="1">
      <alignment horizontal="center" vertical="center" wrapText="1"/>
      <protection hidden="1"/>
    </xf>
    <xf numFmtId="0" fontId="6" fillId="17" borderId="1" xfId="2" applyFont="1" applyFill="1" applyBorder="1" applyAlignment="1" applyProtection="1">
      <alignment horizontal="center" vertical="center"/>
      <protection hidden="1"/>
    </xf>
    <xf numFmtId="1" fontId="7" fillId="23" borderId="71" xfId="1" applyNumberFormat="1" applyFont="1" applyFill="1" applyBorder="1" applyAlignment="1" applyProtection="1">
      <alignment horizontal="center" vertical="center"/>
      <protection hidden="1"/>
    </xf>
    <xf numFmtId="0" fontId="7" fillId="15" borderId="14" xfId="2" applyFont="1" applyFill="1" applyBorder="1" applyAlignment="1" applyProtection="1">
      <alignment horizontal="center" textRotation="90" wrapText="1"/>
      <protection hidden="1"/>
    </xf>
    <xf numFmtId="0" fontId="104" fillId="2" borderId="205" xfId="1" applyFont="1" applyBorder="1" applyAlignment="1" applyProtection="1">
      <alignment horizontal="center" vertical="center" wrapText="1"/>
    </xf>
    <xf numFmtId="0" fontId="104" fillId="2" borderId="205" xfId="1" applyFont="1" applyBorder="1" applyAlignment="1" applyProtection="1">
      <alignment horizontal="center" wrapText="1"/>
    </xf>
    <xf numFmtId="1" fontId="70" fillId="8" borderId="1" xfId="0" applyNumberFormat="1" applyFont="1" applyFill="1" applyBorder="1" applyAlignment="1" applyProtection="1">
      <alignment horizontal="center"/>
      <protection hidden="1"/>
    </xf>
    <xf numFmtId="0" fontId="7" fillId="19" borderId="35" xfId="0" applyFont="1" applyFill="1" applyBorder="1" applyAlignment="1" applyProtection="1">
      <alignment horizontal="center"/>
      <protection locked="0"/>
    </xf>
    <xf numFmtId="0" fontId="7" fillId="19" borderId="18" xfId="0" applyFont="1" applyFill="1" applyBorder="1" applyAlignment="1" applyProtection="1">
      <alignment horizontal="center"/>
      <protection locked="0"/>
    </xf>
    <xf numFmtId="0" fontId="7" fillId="17" borderId="35" xfId="0" applyFont="1" applyFill="1" applyBorder="1" applyAlignment="1" applyProtection="1">
      <alignment horizontal="center"/>
      <protection locked="0"/>
    </xf>
    <xf numFmtId="0" fontId="7" fillId="19" borderId="44" xfId="0" applyFont="1" applyFill="1" applyBorder="1" applyAlignment="1" applyProtection="1">
      <alignment horizontal="center"/>
      <protection locked="0"/>
    </xf>
    <xf numFmtId="0" fontId="7" fillId="17" borderId="22" xfId="0" applyFont="1" applyFill="1" applyBorder="1" applyAlignment="1" applyProtection="1">
      <alignment horizontal="center"/>
      <protection locked="0"/>
    </xf>
    <xf numFmtId="0" fontId="7" fillId="19" borderId="101" xfId="0" applyFont="1" applyFill="1" applyBorder="1" applyAlignment="1" applyProtection="1">
      <alignment horizontal="center"/>
      <protection locked="0"/>
    </xf>
    <xf numFmtId="0" fontId="7" fillId="17" borderId="96" xfId="0" applyFont="1" applyFill="1" applyBorder="1" applyAlignment="1" applyProtection="1">
      <alignment horizontal="center"/>
    </xf>
    <xf numFmtId="1" fontId="64" fillId="17" borderId="13" xfId="0" applyNumberFormat="1" applyFont="1" applyFill="1" applyBorder="1" applyProtection="1">
      <protection hidden="1"/>
    </xf>
    <xf numFmtId="1" fontId="64" fillId="17" borderId="21" xfId="0" applyNumberFormat="1" applyFont="1" applyFill="1" applyBorder="1" applyProtection="1">
      <protection hidden="1"/>
    </xf>
    <xf numFmtId="1" fontId="64" fillId="17" borderId="16" xfId="0" applyNumberFormat="1" applyFont="1" applyFill="1" applyBorder="1" applyProtection="1">
      <protection hidden="1"/>
    </xf>
    <xf numFmtId="1" fontId="63" fillId="8" borderId="109" xfId="1" applyNumberFormat="1" applyFont="1" applyFill="1" applyBorder="1" applyAlignment="1" applyProtection="1">
      <alignment horizontal="center" vertical="center" wrapText="1"/>
      <protection hidden="1"/>
    </xf>
    <xf numFmtId="1" fontId="63" fillId="18" borderId="103" xfId="1" applyNumberFormat="1" applyFont="1" applyFill="1" applyBorder="1" applyAlignment="1" applyProtection="1">
      <alignment horizontal="center" vertical="center" wrapText="1"/>
      <protection hidden="1"/>
    </xf>
    <xf numFmtId="1" fontId="12" fillId="9" borderId="103" xfId="1" applyNumberFormat="1" applyFont="1" applyFill="1" applyBorder="1" applyAlignment="1" applyProtection="1">
      <alignment horizontal="center" vertical="center"/>
      <protection hidden="1"/>
    </xf>
    <xf numFmtId="1" fontId="63" fillId="9" borderId="109" xfId="1" applyNumberFormat="1" applyFont="1" applyFill="1" applyBorder="1" applyAlignment="1" applyProtection="1">
      <alignment horizontal="center" vertical="center" wrapText="1"/>
      <protection hidden="1"/>
    </xf>
    <xf numFmtId="1" fontId="63" fillId="9" borderId="103" xfId="1" applyNumberFormat="1" applyFont="1" applyFill="1" applyBorder="1" applyAlignment="1" applyProtection="1">
      <alignment horizontal="center" vertical="center" wrapText="1"/>
      <protection hidden="1"/>
    </xf>
    <xf numFmtId="1" fontId="12" fillId="9" borderId="108" xfId="1" applyNumberFormat="1" applyFont="1" applyFill="1" applyBorder="1" applyAlignment="1" applyProtection="1">
      <alignment horizontal="center" vertical="center" wrapText="1"/>
      <protection hidden="1"/>
    </xf>
    <xf numFmtId="1" fontId="20" fillId="9" borderId="110" xfId="1" applyNumberFormat="1" applyFont="1" applyFill="1" applyBorder="1" applyAlignment="1" applyProtection="1">
      <alignment horizontal="center" vertical="center"/>
      <protection hidden="1"/>
    </xf>
    <xf numFmtId="0" fontId="7" fillId="9" borderId="99" xfId="1" applyFont="1" applyFill="1" applyBorder="1" applyAlignment="1" applyProtection="1">
      <alignment horizontal="center" vertical="center" wrapText="1"/>
    </xf>
    <xf numFmtId="0" fontId="7" fillId="9" borderId="108" xfId="1" applyFont="1" applyFill="1" applyBorder="1" applyAlignment="1" applyProtection="1">
      <alignment horizontal="center" vertical="center" wrapText="1"/>
    </xf>
    <xf numFmtId="0" fontId="7" fillId="9" borderId="102" xfId="1" applyFont="1" applyFill="1" applyBorder="1" applyAlignment="1" applyProtection="1">
      <alignment horizontal="center" vertical="center" wrapText="1"/>
    </xf>
    <xf numFmtId="1" fontId="12" fillId="9" borderId="111" xfId="1" applyNumberFormat="1" applyFont="1" applyFill="1" applyBorder="1" applyAlignment="1" applyProtection="1">
      <alignment horizontal="center" vertical="center"/>
      <protection hidden="1"/>
    </xf>
    <xf numFmtId="1" fontId="63" fillId="9" borderId="112" xfId="1" applyNumberFormat="1" applyFont="1" applyFill="1" applyBorder="1" applyAlignment="1" applyProtection="1">
      <alignment horizontal="center" vertical="center" wrapText="1"/>
      <protection hidden="1"/>
    </xf>
    <xf numFmtId="1" fontId="63" fillId="9" borderId="111" xfId="1" applyNumberFormat="1" applyFont="1" applyFill="1" applyBorder="1" applyAlignment="1" applyProtection="1">
      <alignment horizontal="center" vertical="center" wrapText="1"/>
      <protection hidden="1"/>
    </xf>
    <xf numFmtId="1" fontId="12" fillId="9" borderId="113" xfId="1" applyNumberFormat="1" applyFont="1" applyFill="1" applyBorder="1" applyAlignment="1" applyProtection="1">
      <alignment horizontal="center" vertical="center" wrapText="1"/>
      <protection hidden="1"/>
    </xf>
    <xf numFmtId="1" fontId="20" fillId="9" borderId="114" xfId="1" applyNumberFormat="1" applyFont="1" applyFill="1" applyBorder="1" applyAlignment="1" applyProtection="1">
      <alignment horizontal="center" vertical="center"/>
      <protection hidden="1"/>
    </xf>
    <xf numFmtId="0" fontId="47" fillId="23" borderId="33" xfId="9" applyFont="1" applyFill="1" applyBorder="1" applyAlignment="1" applyProtection="1">
      <alignment horizontal="center" vertical="center"/>
    </xf>
    <xf numFmtId="1" fontId="52" fillId="23" borderId="20" xfId="9" applyNumberFormat="1" applyFont="1" applyFill="1" applyBorder="1" applyAlignment="1" applyProtection="1">
      <alignment vertical="center"/>
      <protection hidden="1"/>
    </xf>
    <xf numFmtId="0" fontId="47" fillId="23" borderId="37" xfId="9" applyFont="1" applyFill="1" applyBorder="1" applyAlignment="1" applyProtection="1">
      <alignment horizontal="center" vertical="center"/>
    </xf>
    <xf numFmtId="1" fontId="52" fillId="23" borderId="15" xfId="9" applyNumberFormat="1" applyFont="1" applyFill="1" applyBorder="1" applyAlignment="1" applyProtection="1">
      <alignment vertical="center"/>
      <protection hidden="1"/>
    </xf>
    <xf numFmtId="0" fontId="52" fillId="23" borderId="11" xfId="9" applyFont="1" applyFill="1" applyBorder="1" applyAlignment="1" applyProtection="1">
      <alignment horizontal="center" vertical="center"/>
    </xf>
    <xf numFmtId="1" fontId="52" fillId="23" borderId="34" xfId="9" applyNumberFormat="1" applyFont="1" applyFill="1" applyBorder="1" applyAlignment="1" applyProtection="1">
      <alignment horizontal="center" vertical="center"/>
    </xf>
    <xf numFmtId="0" fontId="52" fillId="23" borderId="28" xfId="9" applyFont="1" applyFill="1" applyBorder="1" applyAlignment="1" applyProtection="1">
      <alignment horizontal="center" vertical="center"/>
    </xf>
    <xf numFmtId="0" fontId="52" fillId="23" borderId="72" xfId="9" applyFont="1" applyFill="1" applyBorder="1" applyAlignment="1" applyProtection="1">
      <alignment horizontal="center" vertical="center"/>
    </xf>
    <xf numFmtId="0" fontId="52" fillId="23" borderId="86" xfId="9" applyFont="1" applyFill="1" applyBorder="1" applyAlignment="1" applyProtection="1">
      <alignment horizontal="center" vertical="center"/>
    </xf>
    <xf numFmtId="1" fontId="52" fillId="23" borderId="45" xfId="9" applyNumberFormat="1" applyFont="1" applyFill="1" applyBorder="1" applyAlignment="1" applyProtection="1">
      <alignment horizontal="center" vertical="center"/>
    </xf>
    <xf numFmtId="0" fontId="102" fillId="23" borderId="29" xfId="9" applyFont="1" applyFill="1" applyBorder="1" applyAlignment="1" applyProtection="1">
      <alignment horizontal="center" vertical="center"/>
    </xf>
    <xf numFmtId="0" fontId="41" fillId="23" borderId="24" xfId="9" applyFont="1" applyFill="1" applyBorder="1" applyAlignment="1" applyProtection="1">
      <alignment vertical="center" textRotation="90"/>
      <protection hidden="1"/>
    </xf>
    <xf numFmtId="0" fontId="52" fillId="23" borderId="34" xfId="9" applyFont="1" applyFill="1" applyBorder="1" applyAlignment="1" applyProtection="1">
      <alignment horizontal="center" vertical="center"/>
      <protection hidden="1"/>
    </xf>
    <xf numFmtId="0" fontId="41" fillId="23" borderId="83" xfId="9" applyFont="1" applyFill="1" applyBorder="1" applyAlignment="1" applyProtection="1">
      <alignment horizontal="center" vertical="center"/>
    </xf>
    <xf numFmtId="0" fontId="100" fillId="23" borderId="88" xfId="9" applyFont="1" applyFill="1" applyBorder="1" applyAlignment="1" applyProtection="1">
      <alignment horizontal="center" vertical="center"/>
    </xf>
    <xf numFmtId="0" fontId="47" fillId="23" borderId="26" xfId="9" applyFont="1" applyFill="1" applyBorder="1" applyAlignment="1" applyProtection="1"/>
    <xf numFmtId="0" fontId="42" fillId="13" borderId="27" xfId="9" applyFill="1" applyBorder="1" applyProtection="1">
      <protection hidden="1"/>
    </xf>
    <xf numFmtId="0" fontId="42" fillId="14" borderId="8" xfId="9" applyFill="1" applyBorder="1" applyProtection="1">
      <protection hidden="1"/>
    </xf>
    <xf numFmtId="1" fontId="106" fillId="9" borderId="3" xfId="0" applyNumberFormat="1" applyFont="1" applyFill="1" applyBorder="1" applyAlignment="1" applyProtection="1">
      <alignment horizontal="center"/>
      <protection hidden="1"/>
    </xf>
    <xf numFmtId="1" fontId="106" fillId="9" borderId="6" xfId="0" applyNumberFormat="1" applyFont="1" applyFill="1" applyBorder="1" applyAlignment="1" applyProtection="1">
      <alignment horizontal="center"/>
      <protection hidden="1"/>
    </xf>
    <xf numFmtId="1" fontId="106" fillId="9" borderId="5" xfId="0" applyNumberFormat="1" applyFont="1" applyFill="1" applyBorder="1" applyAlignment="1" applyProtection="1">
      <alignment horizontal="center"/>
      <protection hidden="1"/>
    </xf>
    <xf numFmtId="1" fontId="15" fillId="9" borderId="3" xfId="0" applyNumberFormat="1" applyFont="1" applyFill="1" applyBorder="1" applyAlignment="1" applyProtection="1">
      <alignment horizontal="center"/>
      <protection hidden="1"/>
    </xf>
    <xf numFmtId="1" fontId="107" fillId="9" borderId="5" xfId="0" applyNumberFormat="1" applyFont="1" applyFill="1" applyBorder="1" applyAlignment="1" applyProtection="1">
      <alignment horizontal="center"/>
      <protection hidden="1"/>
    </xf>
    <xf numFmtId="1" fontId="108" fillId="9" borderId="3" xfId="0" applyNumberFormat="1" applyFont="1" applyFill="1" applyBorder="1" applyAlignment="1" applyProtection="1">
      <alignment horizontal="center"/>
      <protection hidden="1"/>
    </xf>
    <xf numFmtId="1" fontId="108" fillId="9" borderId="6" xfId="0" applyNumberFormat="1" applyFont="1" applyFill="1" applyBorder="1" applyAlignment="1" applyProtection="1">
      <alignment horizontal="center"/>
      <protection hidden="1"/>
    </xf>
    <xf numFmtId="1" fontId="108" fillId="9" borderId="5" xfId="0" applyNumberFormat="1" applyFont="1" applyFill="1" applyBorder="1" applyAlignment="1" applyProtection="1">
      <alignment horizontal="center"/>
      <protection hidden="1"/>
    </xf>
    <xf numFmtId="1" fontId="15" fillId="9" borderId="6" xfId="0" applyNumberFormat="1" applyFont="1" applyFill="1" applyBorder="1" applyAlignment="1" applyProtection="1">
      <alignment horizontal="center"/>
      <protection hidden="1"/>
    </xf>
    <xf numFmtId="1" fontId="15" fillId="9" borderId="5" xfId="0" applyNumberFormat="1" applyFont="1" applyFill="1" applyBorder="1" applyAlignment="1" applyProtection="1">
      <alignment horizontal="center"/>
      <protection hidden="1"/>
    </xf>
    <xf numFmtId="1" fontId="23" fillId="10" borderId="1" xfId="0" applyNumberFormat="1" applyFont="1" applyFill="1" applyBorder="1" applyAlignment="1" applyProtection="1">
      <protection hidden="1"/>
    </xf>
    <xf numFmtId="1" fontId="90" fillId="17" borderId="28" xfId="0" applyNumberFormat="1" applyFont="1" applyFill="1" applyBorder="1" applyAlignment="1" applyProtection="1">
      <alignment horizontal="center"/>
      <protection hidden="1"/>
    </xf>
    <xf numFmtId="1" fontId="90" fillId="17" borderId="72" xfId="0" applyNumberFormat="1" applyFont="1" applyFill="1" applyBorder="1" applyAlignment="1" applyProtection="1">
      <alignment horizontal="center"/>
      <protection hidden="1"/>
    </xf>
    <xf numFmtId="1" fontId="90" fillId="17" borderId="29" xfId="0" applyNumberFormat="1" applyFont="1" applyFill="1" applyBorder="1" applyAlignment="1" applyProtection="1">
      <alignment horizontal="center"/>
      <protection hidden="1"/>
    </xf>
    <xf numFmtId="0" fontId="7" fillId="13" borderId="97" xfId="0" applyFont="1" applyFill="1" applyBorder="1" applyAlignment="1" applyProtection="1">
      <alignment horizontal="center"/>
    </xf>
    <xf numFmtId="1" fontId="17" fillId="13" borderId="10" xfId="0" applyNumberFormat="1" applyFont="1" applyFill="1" applyBorder="1" applyAlignment="1" applyProtection="1">
      <alignment horizontal="center"/>
      <protection hidden="1"/>
    </xf>
    <xf numFmtId="1" fontId="17" fillId="13" borderId="11" xfId="0" applyNumberFormat="1" applyFont="1" applyFill="1" applyBorder="1" applyAlignment="1" applyProtection="1">
      <alignment horizontal="center"/>
      <protection hidden="1"/>
    </xf>
    <xf numFmtId="1" fontId="17" fillId="13" borderId="14" xfId="0" applyNumberFormat="1" applyFont="1" applyFill="1" applyBorder="1" applyAlignment="1" applyProtection="1">
      <alignment horizontal="center"/>
      <protection hidden="1"/>
    </xf>
    <xf numFmtId="0" fontId="23" fillId="17" borderId="1" xfId="2" applyFont="1" applyFill="1" applyBorder="1" applyAlignment="1" applyProtection="1">
      <alignment horizontal="center" vertical="center"/>
      <protection locked="0"/>
    </xf>
    <xf numFmtId="0" fontId="4" fillId="11" borderId="1" xfId="2" applyFont="1" applyFill="1" applyBorder="1" applyAlignment="1" applyProtection="1">
      <alignment vertical="center"/>
    </xf>
    <xf numFmtId="0" fontId="15" fillId="16" borderId="1" xfId="2" applyFont="1" applyFill="1" applyBorder="1" applyAlignment="1" applyProtection="1">
      <alignment horizontal="right"/>
      <protection hidden="1"/>
    </xf>
    <xf numFmtId="0" fontId="15" fillId="16" borderId="2" xfId="2" applyFont="1" applyFill="1" applyBorder="1" applyAlignment="1" applyProtection="1">
      <alignment horizontal="right"/>
      <protection hidden="1"/>
    </xf>
    <xf numFmtId="0" fontId="23" fillId="17" borderId="1" xfId="2" applyFont="1" applyFill="1" applyBorder="1" applyAlignment="1" applyProtection="1">
      <alignment horizontal="center" vertical="center"/>
      <protection hidden="1"/>
    </xf>
    <xf numFmtId="16" fontId="23" fillId="0" borderId="66" xfId="0" applyNumberFormat="1" applyFont="1" applyBorder="1" applyAlignment="1" applyProtection="1">
      <alignment horizontal="center"/>
      <protection hidden="1"/>
    </xf>
    <xf numFmtId="0" fontId="14" fillId="14" borderId="36" xfId="3" applyFont="1" applyFill="1" applyBorder="1" applyAlignment="1" applyProtection="1">
      <alignment horizontal="right" vertical="center" wrapText="1"/>
      <protection hidden="1"/>
    </xf>
    <xf numFmtId="0" fontId="7" fillId="3" borderId="50" xfId="2" applyFont="1" applyBorder="1" applyAlignment="1" applyProtection="1">
      <alignment horizontal="center" vertical="center"/>
    </xf>
    <xf numFmtId="0" fontId="109" fillId="0" borderId="0" xfId="0" applyFont="1" applyAlignment="1" applyProtection="1">
      <alignment horizontal="center"/>
      <protection locked="0"/>
    </xf>
    <xf numFmtId="0" fontId="9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11" xfId="9" applyBorder="1" applyProtection="1">
      <protection hidden="1"/>
    </xf>
    <xf numFmtId="0" fontId="113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75" fillId="0" borderId="0" xfId="0" applyFont="1" applyAlignment="1" applyProtection="1">
      <alignment horizontal="center"/>
      <protection hidden="1"/>
    </xf>
    <xf numFmtId="0" fontId="65" fillId="0" borderId="206" xfId="0" applyFont="1" applyBorder="1" applyAlignment="1" applyProtection="1">
      <alignment horizontal="center" wrapText="1"/>
      <protection hidden="1"/>
    </xf>
    <xf numFmtId="0" fontId="91" fillId="0" borderId="207" xfId="0" applyFont="1" applyBorder="1" applyAlignment="1" applyProtection="1">
      <alignment horizontal="center"/>
      <protection hidden="1"/>
    </xf>
    <xf numFmtId="0" fontId="91" fillId="0" borderId="210" xfId="0" applyFont="1" applyBorder="1" applyAlignment="1" applyProtection="1">
      <alignment horizontal="center"/>
      <protection hidden="1"/>
    </xf>
    <xf numFmtId="1" fontId="71" fillId="11" borderId="2" xfId="1" applyNumberFormat="1" applyFont="1" applyFill="1" applyBorder="1" applyAlignment="1" applyProtection="1">
      <alignment horizontal="center"/>
      <protection hidden="1"/>
    </xf>
    <xf numFmtId="0" fontId="5" fillId="13" borderId="1" xfId="0" applyFont="1" applyFill="1" applyBorder="1" applyAlignment="1" applyProtection="1">
      <alignment horizontal="center"/>
      <protection hidden="1"/>
    </xf>
    <xf numFmtId="2" fontId="7" fillId="2" borderId="10" xfId="1" applyNumberFormat="1" applyFont="1" applyBorder="1" applyAlignment="1" applyProtection="1">
      <alignment horizontal="center" vertical="center" wrapText="1"/>
      <protection hidden="1"/>
    </xf>
    <xf numFmtId="2" fontId="7" fillId="2" borderId="24" xfId="1" applyNumberFormat="1" applyFont="1" applyBorder="1" applyAlignment="1" applyProtection="1">
      <alignment horizontal="center" vertical="center" wrapText="1"/>
      <protection hidden="1"/>
    </xf>
    <xf numFmtId="2" fontId="23" fillId="9" borderId="103" xfId="1" applyNumberFormat="1" applyFont="1" applyFill="1" applyBorder="1" applyAlignment="1" applyProtection="1">
      <alignment horizontal="center" vertical="center" wrapText="1"/>
      <protection hidden="1"/>
    </xf>
    <xf numFmtId="2" fontId="7" fillId="2" borderId="17" xfId="1" applyNumberFormat="1" applyFont="1" applyBorder="1" applyAlignment="1" applyProtection="1">
      <alignment horizontal="center" vertical="center" wrapText="1"/>
      <protection hidden="1"/>
    </xf>
    <xf numFmtId="2" fontId="23" fillId="9" borderId="111" xfId="1" applyNumberFormat="1" applyFont="1" applyFill="1" applyBorder="1" applyAlignment="1" applyProtection="1">
      <alignment horizontal="center" vertical="center" wrapText="1"/>
      <protection hidden="1"/>
    </xf>
    <xf numFmtId="2" fontId="23" fillId="2" borderId="103" xfId="1" applyNumberFormat="1" applyFont="1" applyBorder="1" applyAlignment="1" applyProtection="1">
      <alignment horizontal="center" vertical="center" wrapText="1"/>
      <protection hidden="1"/>
    </xf>
    <xf numFmtId="2" fontId="1" fillId="22" borderId="10" xfId="1" applyNumberFormat="1" applyFill="1" applyBorder="1" applyAlignment="1" applyProtection="1">
      <alignment horizontal="center" vertical="center" wrapText="1"/>
      <protection hidden="1"/>
    </xf>
    <xf numFmtId="2" fontId="1" fillId="22" borderId="17" xfId="1" applyNumberFormat="1" applyFill="1" applyBorder="1" applyAlignment="1" applyProtection="1">
      <alignment horizontal="center" vertical="center" wrapText="1"/>
      <protection hidden="1"/>
    </xf>
    <xf numFmtId="2" fontId="1" fillId="22" borderId="14" xfId="1" applyNumberFormat="1" applyFill="1" applyBorder="1" applyAlignment="1" applyProtection="1">
      <alignment horizontal="center" vertical="center" wrapText="1"/>
      <protection hidden="1"/>
    </xf>
    <xf numFmtId="2" fontId="31" fillId="22" borderId="58" xfId="7" applyNumberFormat="1" applyFont="1" applyFill="1" applyBorder="1" applyAlignment="1" applyProtection="1">
      <alignment horizontal="center" vertical="center"/>
      <protection hidden="1"/>
    </xf>
    <xf numFmtId="2" fontId="31" fillId="22" borderId="115" xfId="7" applyNumberFormat="1" applyFont="1" applyFill="1" applyBorder="1" applyAlignment="1" applyProtection="1">
      <alignment horizontal="center" vertical="center"/>
      <protection hidden="1"/>
    </xf>
    <xf numFmtId="0" fontId="92" fillId="0" borderId="100" xfId="0" applyFont="1" applyBorder="1" applyAlignment="1" applyProtection="1">
      <alignment vertical="center" wrapText="1"/>
      <protection locked="0"/>
    </xf>
    <xf numFmtId="2" fontId="7" fillId="23" borderId="5" xfId="8" applyNumberFormat="1" applyFont="1" applyFill="1" applyBorder="1" applyAlignment="1" applyProtection="1">
      <alignment horizontal="center"/>
      <protection hidden="1"/>
    </xf>
    <xf numFmtId="0" fontId="2" fillId="3" borderId="4" xfId="2" applyFont="1" applyBorder="1" applyAlignment="1" applyProtection="1">
      <alignment horizontal="center" vertical="center" wrapText="1"/>
    </xf>
    <xf numFmtId="0" fontId="52" fillId="23" borderId="20" xfId="9" applyFont="1" applyFill="1" applyBorder="1" applyAlignment="1" applyProtection="1">
      <alignment horizontal="center" vertical="center"/>
    </xf>
    <xf numFmtId="1" fontId="52" fillId="23" borderId="11" xfId="9" applyNumberFormat="1" applyFont="1" applyFill="1" applyBorder="1" applyAlignment="1" applyProtection="1">
      <alignment horizontal="center" vertical="center"/>
      <protection hidden="1"/>
    </xf>
    <xf numFmtId="1" fontId="52" fillId="23" borderId="14" xfId="9" applyNumberFormat="1" applyFont="1" applyFill="1" applyBorder="1" applyAlignment="1" applyProtection="1">
      <alignment horizontal="center" vertical="center"/>
      <protection hidden="1"/>
    </xf>
    <xf numFmtId="1" fontId="52" fillId="23" borderId="20" xfId="9" applyNumberFormat="1" applyFont="1" applyFill="1" applyBorder="1" applyAlignment="1" applyProtection="1">
      <alignment horizontal="center" vertical="center"/>
      <protection hidden="1"/>
    </xf>
    <xf numFmtId="1" fontId="52" fillId="23" borderId="15" xfId="9" applyNumberFormat="1" applyFont="1" applyFill="1" applyBorder="1" applyAlignment="1" applyProtection="1">
      <alignment horizontal="center" vertical="center"/>
      <protection hidden="1"/>
    </xf>
    <xf numFmtId="1" fontId="52" fillId="23" borderId="86" xfId="9" applyNumberFormat="1" applyFont="1" applyFill="1" applyBorder="1" applyAlignment="1" applyProtection="1">
      <alignment horizontal="center" vertical="center"/>
      <protection hidden="1"/>
    </xf>
    <xf numFmtId="1" fontId="52" fillId="23" borderId="45" xfId="9" applyNumberFormat="1" applyFont="1" applyFill="1" applyBorder="1" applyAlignment="1" applyProtection="1">
      <alignment horizontal="center" vertical="center"/>
      <protection hidden="1"/>
    </xf>
    <xf numFmtId="1" fontId="52" fillId="23" borderId="29" xfId="9" applyNumberFormat="1" applyFont="1" applyFill="1" applyBorder="1" applyAlignment="1" applyProtection="1">
      <alignment horizontal="center" vertical="center"/>
      <protection hidden="1"/>
    </xf>
    <xf numFmtId="1" fontId="52" fillId="23" borderId="82" xfId="9" applyNumberFormat="1" applyFont="1" applyFill="1" applyBorder="1" applyAlignment="1" applyProtection="1">
      <alignment horizontal="center" vertical="center"/>
      <protection hidden="1"/>
    </xf>
    <xf numFmtId="1" fontId="52" fillId="23" borderId="34" xfId="9" applyNumberFormat="1" applyFont="1" applyFill="1" applyBorder="1" applyAlignment="1" applyProtection="1">
      <alignment horizontal="center" vertical="center"/>
      <protection hidden="1"/>
    </xf>
    <xf numFmtId="1" fontId="52" fillId="23" borderId="72" xfId="9" applyNumberFormat="1" applyFont="1" applyFill="1" applyBorder="1" applyAlignment="1" applyProtection="1">
      <alignment horizontal="center" vertical="center"/>
      <protection hidden="1"/>
    </xf>
    <xf numFmtId="0" fontId="52" fillId="23" borderId="82" xfId="9" applyFont="1" applyFill="1" applyBorder="1" applyAlignment="1" applyProtection="1">
      <alignment horizontal="center" vertical="center"/>
      <protection hidden="1"/>
    </xf>
    <xf numFmtId="0" fontId="52" fillId="23" borderId="11" xfId="9" applyFont="1" applyFill="1" applyBorder="1" applyAlignment="1" applyProtection="1">
      <alignment horizontal="center" vertical="center"/>
      <protection hidden="1"/>
    </xf>
    <xf numFmtId="0" fontId="52" fillId="23" borderId="82" xfId="9" applyFont="1" applyFill="1" applyBorder="1" applyAlignment="1" applyProtection="1">
      <alignment horizontal="center" vertical="center"/>
    </xf>
    <xf numFmtId="0" fontId="52" fillId="23" borderId="34" xfId="9" applyFont="1" applyFill="1" applyBorder="1" applyAlignment="1" applyProtection="1">
      <alignment horizontal="center" vertical="center"/>
    </xf>
    <xf numFmtId="0" fontId="46" fillId="13" borderId="0" xfId="9" applyFont="1" applyFill="1" applyBorder="1" applyAlignment="1" applyProtection="1">
      <alignment horizontal="center"/>
      <protection hidden="1"/>
    </xf>
    <xf numFmtId="0" fontId="42" fillId="0" borderId="34" xfId="9" applyBorder="1" applyProtection="1">
      <protection hidden="1"/>
    </xf>
    <xf numFmtId="0" fontId="59" fillId="13" borderId="39" xfId="9" applyFont="1" applyFill="1" applyBorder="1" applyProtection="1">
      <protection hidden="1"/>
    </xf>
    <xf numFmtId="0" fontId="59" fillId="13" borderId="0" xfId="9" applyFont="1" applyFill="1" applyBorder="1" applyProtection="1">
      <protection hidden="1"/>
    </xf>
    <xf numFmtId="0" fontId="45" fillId="13" borderId="0" xfId="9" applyFont="1" applyFill="1" applyBorder="1" applyAlignment="1" applyProtection="1">
      <alignment horizontal="left"/>
      <protection hidden="1"/>
    </xf>
    <xf numFmtId="0" fontId="42" fillId="14" borderId="39" xfId="9" applyFill="1" applyBorder="1" applyProtection="1">
      <protection hidden="1"/>
    </xf>
    <xf numFmtId="0" fontId="42" fillId="14" borderId="0" xfId="9" applyFill="1" applyBorder="1" applyProtection="1">
      <protection hidden="1"/>
    </xf>
    <xf numFmtId="0" fontId="100" fillId="23" borderId="1" xfId="9" applyFont="1" applyFill="1" applyBorder="1" applyAlignment="1" applyProtection="1">
      <alignment horizontal="center" vertical="center"/>
    </xf>
    <xf numFmtId="0" fontId="112" fillId="0" borderId="20" xfId="0" applyFont="1" applyBorder="1" applyAlignment="1" applyProtection="1">
      <alignment horizontal="center" vertical="center"/>
      <protection locked="0"/>
    </xf>
    <xf numFmtId="0" fontId="112" fillId="0" borderId="40" xfId="0" applyFont="1" applyBorder="1" applyAlignment="1" applyProtection="1">
      <alignment horizontal="center" vertical="center"/>
      <protection locked="0"/>
    </xf>
    <xf numFmtId="0" fontId="112" fillId="0" borderId="34" xfId="0" applyFont="1" applyBorder="1" applyAlignment="1" applyProtection="1">
      <alignment horizontal="center" vertical="center"/>
      <protection locked="0"/>
    </xf>
    <xf numFmtId="0" fontId="112" fillId="0" borderId="15" xfId="0" applyFont="1" applyBorder="1" applyAlignment="1" applyProtection="1">
      <alignment horizontal="center" vertical="center"/>
      <protection locked="0"/>
    </xf>
    <xf numFmtId="0" fontId="112" fillId="0" borderId="87" xfId="0" applyFont="1" applyBorder="1" applyAlignment="1" applyProtection="1">
      <alignment horizontal="center" vertical="center"/>
      <protection locked="0"/>
    </xf>
    <xf numFmtId="0" fontId="112" fillId="0" borderId="45" xfId="0" applyFont="1" applyBorder="1" applyAlignment="1" applyProtection="1">
      <alignment horizontal="center" vertical="center"/>
      <protection locked="0"/>
    </xf>
    <xf numFmtId="0" fontId="112" fillId="0" borderId="12" xfId="0" applyFont="1" applyBorder="1" applyAlignment="1" applyProtection="1">
      <alignment horizontal="center" vertical="center"/>
      <protection locked="0"/>
    </xf>
    <xf numFmtId="0" fontId="112" fillId="0" borderId="48" xfId="0" applyFont="1" applyBorder="1" applyAlignment="1" applyProtection="1">
      <alignment horizontal="center" vertical="center"/>
      <protection locked="0"/>
    </xf>
    <xf numFmtId="0" fontId="112" fillId="0" borderId="44" xfId="0" applyFont="1" applyBorder="1" applyAlignment="1" applyProtection="1">
      <alignment horizontal="center" vertical="center"/>
      <protection locked="0"/>
    </xf>
    <xf numFmtId="14" fontId="112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 applyProtection="1">
      <alignment horizontal="center" vertical="center"/>
    </xf>
    <xf numFmtId="0" fontId="33" fillId="0" borderId="41" xfId="0" applyFont="1" applyBorder="1" applyAlignment="1" applyProtection="1">
      <alignment horizontal="center" vertical="center"/>
    </xf>
    <xf numFmtId="0" fontId="33" fillId="0" borderId="101" xfId="0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7" fillId="13" borderId="6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</xf>
    <xf numFmtId="0" fontId="25" fillId="16" borderId="47" xfId="2" applyFont="1" applyFill="1" applyBorder="1" applyAlignment="1" applyProtection="1">
      <alignment horizontal="center" vertical="center" wrapText="1"/>
    </xf>
    <xf numFmtId="0" fontId="25" fillId="16" borderId="2" xfId="2" applyFont="1" applyFill="1" applyBorder="1" applyAlignment="1" applyProtection="1">
      <alignment horizontal="center" vertical="center" wrapText="1"/>
    </xf>
    <xf numFmtId="0" fontId="57" fillId="0" borderId="15" xfId="10" applyBorder="1" applyAlignment="1" applyProtection="1">
      <alignment horizontal="center" vertical="center"/>
      <protection locked="0"/>
    </xf>
    <xf numFmtId="0" fontId="57" fillId="0" borderId="87" xfId="10" applyBorder="1" applyAlignment="1" applyProtection="1">
      <alignment horizontal="center" vertical="center"/>
      <protection locked="0"/>
    </xf>
    <xf numFmtId="0" fontId="57" fillId="0" borderId="45" xfId="10" applyBorder="1" applyAlignment="1" applyProtection="1">
      <alignment horizontal="center" vertical="center"/>
      <protection locked="0"/>
    </xf>
    <xf numFmtId="0" fontId="23" fillId="0" borderId="97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8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87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25" fillId="22" borderId="111" xfId="2" applyFont="1" applyFill="1" applyBorder="1" applyAlignment="1" applyProtection="1">
      <alignment horizontal="center" textRotation="90" wrapText="1"/>
      <protection locked="0"/>
    </xf>
    <xf numFmtId="0" fontId="25" fillId="22" borderId="22" xfId="2" applyFont="1" applyFill="1" applyBorder="1" applyAlignment="1" applyProtection="1">
      <alignment horizontal="center" textRotation="90" wrapText="1"/>
      <protection locked="0"/>
    </xf>
    <xf numFmtId="0" fontId="91" fillId="0" borderId="208" xfId="0" applyFont="1" applyBorder="1" applyAlignment="1" applyProtection="1">
      <alignment horizontal="center" vertical="center"/>
    </xf>
    <xf numFmtId="0" fontId="91" fillId="0" borderId="162" xfId="0" applyFont="1" applyBorder="1" applyAlignment="1" applyProtection="1">
      <alignment horizontal="center" vertical="center"/>
    </xf>
    <xf numFmtId="0" fontId="91" fillId="0" borderId="209" xfId="0" applyFont="1" applyBorder="1" applyAlignment="1" applyProtection="1">
      <alignment horizontal="center" vertical="center"/>
    </xf>
    <xf numFmtId="0" fontId="23" fillId="2" borderId="1" xfId="1" applyFont="1" applyBorder="1" applyAlignment="1" applyProtection="1">
      <alignment horizontal="center" vertical="center"/>
      <protection locked="0"/>
    </xf>
    <xf numFmtId="16" fontId="89" fillId="11" borderId="1" xfId="1" applyNumberFormat="1" applyFont="1" applyFill="1" applyBorder="1" applyAlignment="1" applyProtection="1">
      <alignment horizontal="center" vertical="center"/>
    </xf>
    <xf numFmtId="0" fontId="25" fillId="2" borderId="1" xfId="1" applyFont="1" applyBorder="1" applyAlignment="1" applyProtection="1">
      <alignment horizontal="center" vertical="center"/>
    </xf>
    <xf numFmtId="0" fontId="104" fillId="2" borderId="204" xfId="1" applyFont="1" applyBorder="1" applyAlignment="1" applyProtection="1">
      <alignment horizontal="center" vertical="center" wrapText="1"/>
    </xf>
    <xf numFmtId="0" fontId="104" fillId="2" borderId="202" xfId="1" applyFont="1" applyBorder="1" applyAlignment="1" applyProtection="1">
      <alignment horizontal="center" vertical="center" wrapText="1"/>
    </xf>
    <xf numFmtId="0" fontId="104" fillId="2" borderId="203" xfId="1" applyFont="1" applyBorder="1" applyAlignment="1" applyProtection="1">
      <alignment horizontal="center" vertical="center" wrapText="1"/>
    </xf>
    <xf numFmtId="0" fontId="104" fillId="2" borderId="205" xfId="1" applyFont="1" applyBorder="1" applyAlignment="1" applyProtection="1">
      <alignment horizontal="center" vertical="center"/>
    </xf>
    <xf numFmtId="0" fontId="104" fillId="2" borderId="205" xfId="1" applyFont="1" applyBorder="1" applyAlignment="1" applyProtection="1">
      <alignment horizontal="center" vertical="center" wrapText="1"/>
    </xf>
    <xf numFmtId="0" fontId="7" fillId="3" borderId="9" xfId="2" applyFont="1" applyBorder="1" applyAlignment="1" applyProtection="1">
      <alignment horizontal="right" vertical="center"/>
    </xf>
    <xf numFmtId="0" fontId="7" fillId="3" borderId="8" xfId="2" applyFont="1" applyBorder="1" applyAlignment="1" applyProtection="1">
      <alignment horizontal="right" vertical="center"/>
    </xf>
    <xf numFmtId="0" fontId="104" fillId="2" borderId="204" xfId="1" applyFont="1" applyBorder="1" applyAlignment="1" applyProtection="1">
      <alignment horizontal="center" vertical="center"/>
    </xf>
    <xf numFmtId="0" fontId="104" fillId="2" borderId="202" xfId="1" applyFont="1" applyBorder="1" applyAlignment="1" applyProtection="1">
      <alignment horizontal="center" vertical="center"/>
    </xf>
    <xf numFmtId="0" fontId="104" fillId="2" borderId="203" xfId="1" applyFont="1" applyBorder="1" applyAlignment="1" applyProtection="1">
      <alignment horizontal="center" vertical="center"/>
    </xf>
    <xf numFmtId="0" fontId="23" fillId="14" borderId="26" xfId="2" applyFont="1" applyFill="1" applyBorder="1" applyAlignment="1" applyProtection="1">
      <alignment horizontal="center" vertical="center"/>
      <protection locked="0"/>
    </xf>
    <xf numFmtId="0" fontId="23" fillId="14" borderId="66" xfId="2" applyFont="1" applyFill="1" applyBorder="1" applyAlignment="1" applyProtection="1">
      <alignment horizontal="center" vertical="center"/>
      <protection locked="0"/>
    </xf>
    <xf numFmtId="0" fontId="36" fillId="0" borderId="208" xfId="0" applyFont="1" applyBorder="1" applyAlignment="1" applyProtection="1">
      <alignment horizontal="center" vertical="center" wrapText="1"/>
    </xf>
    <xf numFmtId="0" fontId="36" fillId="0" borderId="162" xfId="0" applyFont="1" applyBorder="1" applyAlignment="1" applyProtection="1">
      <alignment horizontal="center" vertical="center" wrapText="1"/>
    </xf>
    <xf numFmtId="0" fontId="36" fillId="0" borderId="209" xfId="0" applyFont="1" applyBorder="1" applyAlignment="1" applyProtection="1">
      <alignment horizontal="center" vertical="center" wrapText="1"/>
    </xf>
    <xf numFmtId="0" fontId="25" fillId="22" borderId="114" xfId="2" applyFont="1" applyFill="1" applyBorder="1" applyAlignment="1" applyProtection="1">
      <alignment horizontal="center" textRotation="90" wrapText="1"/>
      <protection locked="0"/>
    </xf>
    <xf numFmtId="0" fontId="25" fillId="22" borderId="80" xfId="2" applyFont="1" applyFill="1" applyBorder="1" applyAlignment="1" applyProtection="1">
      <alignment horizontal="center" textRotation="90" wrapText="1"/>
      <protection locked="0"/>
    </xf>
    <xf numFmtId="0" fontId="33" fillId="11" borderId="50" xfId="2" applyFont="1" applyFill="1" applyBorder="1" applyAlignment="1" applyProtection="1">
      <alignment horizontal="right" vertical="center"/>
    </xf>
    <xf numFmtId="0" fontId="33" fillId="11" borderId="200" xfId="2" applyFont="1" applyFill="1" applyBorder="1" applyAlignment="1" applyProtection="1">
      <alignment horizontal="right" vertical="center"/>
    </xf>
    <xf numFmtId="0" fontId="33" fillId="11" borderId="65" xfId="2" applyFont="1" applyFill="1" applyBorder="1" applyAlignment="1" applyProtection="1">
      <alignment horizontal="right" vertical="center"/>
    </xf>
    <xf numFmtId="0" fontId="33" fillId="11" borderId="201" xfId="2" applyFont="1" applyFill="1" applyBorder="1" applyAlignment="1" applyProtection="1">
      <alignment horizontal="right" vertical="center"/>
    </xf>
    <xf numFmtId="1" fontId="72" fillId="3" borderId="4" xfId="2" applyNumberFormat="1" applyFont="1" applyBorder="1" applyAlignment="1" applyProtection="1">
      <alignment horizontal="center" vertical="center" wrapText="1"/>
    </xf>
    <xf numFmtId="1" fontId="72" fillId="3" borderId="24" xfId="2" applyNumberFormat="1" applyFont="1" applyBorder="1" applyAlignment="1" applyProtection="1">
      <alignment horizontal="center" vertical="center" wrapText="1"/>
    </xf>
    <xf numFmtId="1" fontId="72" fillId="3" borderId="22" xfId="2" applyNumberFormat="1" applyFont="1" applyBorder="1" applyAlignment="1" applyProtection="1">
      <alignment horizontal="center" vertical="center" wrapText="1"/>
    </xf>
    <xf numFmtId="0" fontId="79" fillId="2" borderId="98" xfId="1" applyFont="1" applyBorder="1" applyAlignment="1" applyProtection="1">
      <alignment horizontal="right" vertical="center" wrapText="1"/>
      <protection hidden="1"/>
    </xf>
    <xf numFmtId="0" fontId="79" fillId="2" borderId="42" xfId="1" applyFont="1" applyBorder="1" applyAlignment="1" applyProtection="1">
      <alignment horizontal="right" vertical="center" wrapText="1"/>
      <protection hidden="1"/>
    </xf>
    <xf numFmtId="0" fontId="79" fillId="2" borderId="102" xfId="1" applyFont="1" applyBorder="1" applyAlignment="1" applyProtection="1">
      <alignment horizontal="right" vertical="center" wrapText="1"/>
      <protection hidden="1"/>
    </xf>
    <xf numFmtId="0" fontId="79" fillId="2" borderId="41" xfId="1" applyFont="1" applyBorder="1" applyAlignment="1" applyProtection="1">
      <alignment horizontal="right" vertical="center" wrapText="1"/>
      <protection hidden="1"/>
    </xf>
    <xf numFmtId="0" fontId="79" fillId="2" borderId="99" xfId="1" applyFont="1" applyBorder="1" applyAlignment="1" applyProtection="1">
      <alignment horizontal="right" vertical="center" wrapText="1"/>
      <protection hidden="1"/>
    </xf>
    <xf numFmtId="0" fontId="79" fillId="2" borderId="101" xfId="1" applyFont="1" applyBorder="1" applyAlignment="1" applyProtection="1">
      <alignment horizontal="right" vertical="center" wrapText="1"/>
      <protection hidden="1"/>
    </xf>
    <xf numFmtId="0" fontId="7" fillId="9" borderId="4" xfId="1" applyFont="1" applyFill="1" applyBorder="1" applyAlignment="1" applyProtection="1">
      <alignment horizontal="center" vertical="center" wrapText="1"/>
      <protection hidden="1"/>
    </xf>
    <xf numFmtId="0" fontId="7" fillId="9" borderId="24" xfId="1" applyFont="1" applyFill="1" applyBorder="1" applyAlignment="1" applyProtection="1">
      <alignment horizontal="center" vertical="center" wrapText="1"/>
      <protection hidden="1"/>
    </xf>
    <xf numFmtId="0" fontId="7" fillId="9" borderId="22" xfId="1" applyFont="1" applyFill="1" applyBorder="1" applyAlignment="1" applyProtection="1">
      <alignment horizontal="center" vertical="center" wrapText="1"/>
      <protection hidden="1"/>
    </xf>
    <xf numFmtId="0" fontId="33" fillId="13" borderId="9" xfId="0" applyFont="1" applyFill="1" applyBorder="1" applyAlignment="1" applyProtection="1">
      <alignment horizontal="center"/>
    </xf>
    <xf numFmtId="0" fontId="33" fillId="13" borderId="47" xfId="0" applyFont="1" applyFill="1" applyBorder="1" applyAlignment="1" applyProtection="1">
      <alignment horizontal="center"/>
    </xf>
    <xf numFmtId="0" fontId="33" fillId="13" borderId="2" xfId="0" applyFont="1" applyFill="1" applyBorder="1" applyAlignment="1" applyProtection="1">
      <alignment horizontal="center"/>
    </xf>
    <xf numFmtId="0" fontId="2" fillId="3" borderId="28" xfId="2" applyFont="1" applyBorder="1" applyAlignment="1" applyProtection="1">
      <alignment horizontal="center" vertical="center" textRotation="90" wrapText="1"/>
      <protection hidden="1"/>
    </xf>
    <xf numFmtId="0" fontId="2" fillId="3" borderId="29" xfId="2" applyFont="1" applyBorder="1" applyAlignment="1" applyProtection="1">
      <alignment horizontal="center" vertical="center" textRotation="90" wrapText="1"/>
      <protection hidden="1"/>
    </xf>
    <xf numFmtId="0" fontId="7" fillId="3" borderId="12" xfId="2" applyFont="1" applyBorder="1" applyAlignment="1" applyProtection="1">
      <alignment horizontal="center" vertical="center"/>
    </xf>
    <xf numFmtId="0" fontId="7" fillId="3" borderId="48" xfId="2" applyFont="1" applyBorder="1" applyAlignment="1" applyProtection="1">
      <alignment horizontal="center" vertical="center"/>
    </xf>
    <xf numFmtId="0" fontId="7" fillId="3" borderId="44" xfId="2" applyFont="1" applyBorder="1" applyAlignment="1" applyProtection="1">
      <alignment horizontal="center" vertical="center"/>
    </xf>
    <xf numFmtId="0" fontId="2" fillId="3" borderId="98" xfId="2" applyFont="1" applyBorder="1" applyAlignment="1" applyProtection="1">
      <alignment horizontal="center" vertical="center" wrapText="1"/>
    </xf>
    <xf numFmtId="0" fontId="2" fillId="3" borderId="46" xfId="2" applyFont="1" applyBorder="1" applyAlignment="1" applyProtection="1">
      <alignment horizontal="center" vertical="center" wrapText="1"/>
    </xf>
    <xf numFmtId="0" fontId="2" fillId="3" borderId="42" xfId="2" applyFont="1" applyBorder="1" applyAlignment="1" applyProtection="1">
      <alignment horizontal="center" vertical="center" wrapText="1"/>
    </xf>
    <xf numFmtId="0" fontId="2" fillId="3" borderId="4" xfId="2" applyFont="1" applyBorder="1" applyAlignment="1" applyProtection="1">
      <alignment horizontal="center" vertical="center"/>
    </xf>
    <xf numFmtId="0" fontId="2" fillId="3" borderId="4" xfId="2" applyFont="1" applyBorder="1" applyAlignment="1" applyProtection="1">
      <alignment horizontal="center" vertical="center" wrapText="1"/>
    </xf>
    <xf numFmtId="0" fontId="25" fillId="11" borderId="9" xfId="2" applyFont="1" applyFill="1" applyBorder="1" applyAlignment="1" applyProtection="1">
      <alignment horizontal="center" vertical="center"/>
    </xf>
    <xf numFmtId="0" fontId="25" fillId="11" borderId="47" xfId="2" applyFont="1" applyFill="1" applyBorder="1" applyAlignment="1" applyProtection="1">
      <alignment horizontal="center" vertical="center"/>
    </xf>
    <xf numFmtId="0" fontId="24" fillId="10" borderId="10" xfId="2" applyFont="1" applyFill="1" applyBorder="1" applyAlignment="1" applyProtection="1">
      <alignment horizontal="center" vertical="center"/>
    </xf>
    <xf numFmtId="0" fontId="23" fillId="2" borderId="9" xfId="1" applyFont="1" applyBorder="1" applyAlignment="1" applyProtection="1">
      <alignment horizontal="center"/>
      <protection hidden="1"/>
    </xf>
    <xf numFmtId="0" fontId="23" fillId="2" borderId="47" xfId="1" applyFont="1" applyBorder="1" applyAlignment="1" applyProtection="1">
      <alignment horizontal="center"/>
      <protection hidden="1"/>
    </xf>
    <xf numFmtId="16" fontId="64" fillId="2" borderId="9" xfId="1" applyNumberFormat="1" applyFont="1" applyBorder="1" applyAlignment="1" applyProtection="1">
      <alignment horizontal="center"/>
    </xf>
    <xf numFmtId="16" fontId="64" fillId="2" borderId="47" xfId="1" applyNumberFormat="1" applyFont="1" applyBorder="1" applyAlignment="1" applyProtection="1">
      <alignment horizontal="center"/>
    </xf>
    <xf numFmtId="16" fontId="64" fillId="2" borderId="2" xfId="1" applyNumberFormat="1" applyFont="1" applyBorder="1" applyAlignment="1" applyProtection="1">
      <alignment horizontal="center"/>
    </xf>
    <xf numFmtId="0" fontId="34" fillId="2" borderId="65" xfId="1" applyFont="1" applyBorder="1" applyAlignment="1" applyProtection="1">
      <alignment horizontal="center"/>
    </xf>
    <xf numFmtId="0" fontId="34" fillId="2" borderId="7" xfId="1" applyFont="1" applyBorder="1" applyAlignment="1" applyProtection="1">
      <alignment horizontal="center"/>
    </xf>
    <xf numFmtId="16" fontId="23" fillId="2" borderId="9" xfId="1" applyNumberFormat="1" applyFont="1" applyBorder="1" applyAlignment="1" applyProtection="1">
      <alignment horizontal="center"/>
      <protection hidden="1"/>
    </xf>
    <xf numFmtId="16" fontId="23" fillId="2" borderId="47" xfId="1" applyNumberFormat="1" applyFont="1" applyBorder="1" applyAlignment="1" applyProtection="1">
      <alignment horizontal="center"/>
      <protection hidden="1"/>
    </xf>
    <xf numFmtId="0" fontId="23" fillId="2" borderId="2" xfId="1" applyFont="1" applyBorder="1" applyAlignment="1" applyProtection="1">
      <alignment horizontal="center"/>
      <protection hidden="1"/>
    </xf>
    <xf numFmtId="0" fontId="23" fillId="2" borderId="0" xfId="1" applyFont="1" applyBorder="1" applyAlignment="1" applyProtection="1">
      <alignment horizontal="center"/>
      <protection hidden="1"/>
    </xf>
    <xf numFmtId="0" fontId="23" fillId="2" borderId="27" xfId="1" applyFont="1" applyBorder="1" applyAlignment="1" applyProtection="1">
      <alignment horizontal="center"/>
      <protection hidden="1"/>
    </xf>
    <xf numFmtId="0" fontId="35" fillId="2" borderId="9" xfId="1" applyFont="1" applyBorder="1" applyAlignment="1" applyProtection="1">
      <alignment horizontal="center"/>
    </xf>
    <xf numFmtId="0" fontId="35" fillId="2" borderId="47" xfId="1" applyFont="1" applyBorder="1" applyAlignment="1" applyProtection="1">
      <alignment horizontal="center"/>
    </xf>
    <xf numFmtId="2" fontId="2" fillId="3" borderId="10" xfId="2" applyNumberFormat="1" applyFont="1" applyBorder="1" applyAlignment="1" applyProtection="1">
      <alignment horizontal="center" textRotation="90"/>
    </xf>
    <xf numFmtId="2" fontId="2" fillId="3" borderId="14" xfId="2" applyNumberFormat="1" applyFont="1" applyBorder="1" applyAlignment="1" applyProtection="1">
      <alignment horizontal="center" textRotation="90"/>
    </xf>
    <xf numFmtId="0" fontId="2" fillId="17" borderId="12" xfId="2" applyFont="1" applyFill="1" applyBorder="1" applyAlignment="1" applyProtection="1">
      <alignment horizontal="center" textRotation="90"/>
    </xf>
    <xf numFmtId="0" fontId="2" fillId="17" borderId="15" xfId="2" applyFont="1" applyFill="1" applyBorder="1" applyAlignment="1" applyProtection="1">
      <alignment horizontal="center" textRotation="90"/>
    </xf>
    <xf numFmtId="0" fontId="91" fillId="3" borderId="13" xfId="2" applyFont="1" applyBorder="1" applyAlignment="1" applyProtection="1">
      <alignment horizontal="center" textRotation="90"/>
    </xf>
    <xf numFmtId="0" fontId="91" fillId="3" borderId="16" xfId="2" applyFont="1" applyBorder="1" applyAlignment="1" applyProtection="1">
      <alignment horizontal="center" textRotation="90"/>
    </xf>
    <xf numFmtId="0" fontId="7" fillId="3" borderId="15" xfId="2" applyFont="1" applyBorder="1" applyAlignment="1" applyProtection="1">
      <alignment horizontal="center" vertical="center" wrapText="1"/>
    </xf>
    <xf numFmtId="0" fontId="7" fillId="3" borderId="45" xfId="2" applyFont="1" applyBorder="1" applyAlignment="1" applyProtection="1">
      <alignment horizontal="center" vertical="center" wrapText="1"/>
    </xf>
    <xf numFmtId="16" fontId="71" fillId="11" borderId="9" xfId="1" applyNumberFormat="1" applyFont="1" applyFill="1" applyBorder="1" applyAlignment="1" applyProtection="1">
      <alignment horizontal="center"/>
    </xf>
    <xf numFmtId="16" fontId="71" fillId="11" borderId="47" xfId="1" applyNumberFormat="1" applyFont="1" applyFill="1" applyBorder="1" applyAlignment="1" applyProtection="1">
      <alignment horizontal="center"/>
    </xf>
    <xf numFmtId="1" fontId="73" fillId="22" borderId="18" xfId="1" applyNumberFormat="1" applyFont="1" applyFill="1" applyBorder="1" applyAlignment="1" applyProtection="1">
      <alignment horizontal="right" vertical="center" wrapText="1"/>
      <protection hidden="1"/>
    </xf>
    <xf numFmtId="1" fontId="73" fillId="22" borderId="35" xfId="1" applyNumberFormat="1" applyFont="1" applyFill="1" applyBorder="1" applyAlignment="1" applyProtection="1">
      <alignment horizontal="right" vertical="center" wrapText="1"/>
      <protection hidden="1"/>
    </xf>
    <xf numFmtId="1" fontId="73" fillId="22" borderId="15" xfId="1" applyNumberFormat="1" applyFont="1" applyFill="1" applyBorder="1" applyAlignment="1" applyProtection="1">
      <alignment horizontal="right" vertical="center" wrapText="1"/>
      <protection hidden="1"/>
    </xf>
    <xf numFmtId="1" fontId="73" fillId="22" borderId="45" xfId="1" applyNumberFormat="1" applyFont="1" applyFill="1" applyBorder="1" applyAlignment="1" applyProtection="1">
      <alignment horizontal="right" vertical="center" wrapText="1"/>
      <protection hidden="1"/>
    </xf>
    <xf numFmtId="0" fontId="6" fillId="8" borderId="3" xfId="2" applyFont="1" applyFill="1" applyBorder="1" applyAlignment="1" applyProtection="1">
      <alignment horizontal="center" vertical="center"/>
      <protection hidden="1"/>
    </xf>
    <xf numFmtId="0" fontId="6" fillId="8" borderId="5" xfId="2" applyFont="1" applyFill="1" applyBorder="1" applyAlignment="1" applyProtection="1">
      <alignment horizontal="center" vertical="center"/>
      <protection hidden="1"/>
    </xf>
    <xf numFmtId="16" fontId="18" fillId="16" borderId="1" xfId="1" applyNumberFormat="1" applyFont="1" applyFill="1" applyBorder="1" applyAlignment="1" applyProtection="1">
      <alignment horizontal="center"/>
      <protection hidden="1"/>
    </xf>
    <xf numFmtId="0" fontId="16" fillId="16" borderId="7" xfId="1" applyFont="1" applyFill="1" applyBorder="1" applyAlignment="1" applyProtection="1">
      <alignment horizontal="center"/>
      <protection hidden="1"/>
    </xf>
    <xf numFmtId="0" fontId="16" fillId="16" borderId="8" xfId="1" applyFont="1" applyFill="1" applyBorder="1" applyAlignment="1" applyProtection="1">
      <alignment horizontal="center"/>
      <protection hidden="1"/>
    </xf>
    <xf numFmtId="0" fontId="12" fillId="25" borderId="28" xfId="2" applyFont="1" applyFill="1" applyBorder="1" applyAlignment="1" applyProtection="1">
      <alignment horizontal="center" vertical="center" wrapText="1"/>
      <protection hidden="1"/>
    </xf>
    <xf numFmtId="0" fontId="12" fillId="25" borderId="29" xfId="2" applyFont="1" applyFill="1" applyBorder="1" applyAlignment="1" applyProtection="1">
      <alignment horizontal="center" vertical="center" wrapText="1"/>
      <protection hidden="1"/>
    </xf>
    <xf numFmtId="0" fontId="25" fillId="13" borderId="9" xfId="2" applyFont="1" applyFill="1" applyBorder="1" applyAlignment="1" applyProtection="1">
      <alignment horizontal="center" vertical="center"/>
    </xf>
    <xf numFmtId="0" fontId="25" fillId="13" borderId="47" xfId="2" applyFont="1" applyFill="1" applyBorder="1" applyAlignment="1" applyProtection="1">
      <alignment horizontal="center" vertical="center"/>
    </xf>
    <xf numFmtId="0" fontId="25" fillId="13" borderId="2" xfId="2" applyFont="1" applyFill="1" applyBorder="1" applyAlignment="1" applyProtection="1">
      <alignment horizontal="center" vertical="center"/>
    </xf>
    <xf numFmtId="1" fontId="15" fillId="16" borderId="1" xfId="1" applyNumberFormat="1" applyFont="1" applyFill="1" applyBorder="1" applyAlignment="1" applyProtection="1">
      <alignment horizontal="center"/>
      <protection hidden="1"/>
    </xf>
    <xf numFmtId="0" fontId="15" fillId="16" borderId="1" xfId="1" applyFont="1" applyFill="1" applyBorder="1" applyAlignment="1" applyProtection="1">
      <alignment horizontal="center"/>
      <protection hidden="1"/>
    </xf>
    <xf numFmtId="0" fontId="15" fillId="16" borderId="7" xfId="1" applyFont="1" applyFill="1" applyBorder="1" applyAlignment="1" applyProtection="1">
      <alignment horizontal="center"/>
    </xf>
    <xf numFmtId="0" fontId="15" fillId="16" borderId="8" xfId="1" applyFont="1" applyFill="1" applyBorder="1" applyAlignment="1" applyProtection="1">
      <alignment horizontal="center"/>
    </xf>
    <xf numFmtId="16" fontId="17" fillId="16" borderId="2" xfId="1" applyNumberFormat="1" applyFont="1" applyFill="1" applyBorder="1" applyAlignment="1" applyProtection="1">
      <alignment horizontal="center"/>
    </xf>
    <xf numFmtId="16" fontId="17" fillId="16" borderId="1" xfId="1" applyNumberFormat="1" applyFont="1" applyFill="1" applyBorder="1" applyAlignment="1" applyProtection="1">
      <alignment horizontal="center"/>
    </xf>
    <xf numFmtId="0" fontId="5" fillId="8" borderId="3" xfId="2" applyFont="1" applyFill="1" applyBorder="1" applyAlignment="1" applyProtection="1">
      <alignment horizontal="center" vertical="center"/>
      <protection hidden="1"/>
    </xf>
    <xf numFmtId="0" fontId="5" fillId="8" borderId="4" xfId="2" applyFont="1" applyFill="1" applyBorder="1" applyAlignment="1" applyProtection="1">
      <alignment horizontal="center" vertical="center"/>
      <protection hidden="1"/>
    </xf>
    <xf numFmtId="0" fontId="90" fillId="16" borderId="65" xfId="2" applyFont="1" applyFill="1" applyBorder="1" applyAlignment="1" applyProtection="1">
      <alignment horizontal="center" vertical="center"/>
    </xf>
    <xf numFmtId="0" fontId="90" fillId="16" borderId="8" xfId="2" applyFont="1" applyFill="1" applyBorder="1" applyAlignment="1" applyProtection="1">
      <alignment horizontal="center" vertical="center"/>
    </xf>
    <xf numFmtId="0" fontId="15" fillId="25" borderId="9" xfId="0" applyFont="1" applyFill="1" applyBorder="1" applyAlignment="1" applyProtection="1">
      <alignment horizontal="center"/>
      <protection hidden="1"/>
    </xf>
    <xf numFmtId="0" fontId="15" fillId="25" borderId="47" xfId="0" applyFont="1" applyFill="1" applyBorder="1" applyAlignment="1" applyProtection="1">
      <alignment horizontal="center"/>
      <protection hidden="1"/>
    </xf>
    <xf numFmtId="0" fontId="15" fillId="25" borderId="2" xfId="0" applyFont="1" applyFill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" xfId="0" applyBorder="1" applyAlignment="1">
      <alignment horizontal="center"/>
    </xf>
    <xf numFmtId="1" fontId="15" fillId="16" borderId="9" xfId="0" applyNumberFormat="1" applyFont="1" applyFill="1" applyBorder="1" applyAlignment="1" applyProtection="1">
      <alignment horizontal="center" wrapText="1"/>
      <protection hidden="1"/>
    </xf>
    <xf numFmtId="0" fontId="15" fillId="16" borderId="2" xfId="0" applyFont="1" applyFill="1" applyBorder="1" applyAlignment="1" applyProtection="1">
      <alignment horizontal="center" wrapText="1"/>
      <protection hidden="1"/>
    </xf>
    <xf numFmtId="0" fontId="90" fillId="17" borderId="1" xfId="2" applyFont="1" applyFill="1" applyBorder="1" applyAlignment="1" applyProtection="1">
      <alignment horizontal="center" vertical="center"/>
    </xf>
    <xf numFmtId="16" fontId="27" fillId="22" borderId="50" xfId="1" applyNumberFormat="1" applyFont="1" applyFill="1" applyBorder="1" applyAlignment="1" applyProtection="1">
      <alignment horizontal="center" vertical="center"/>
    </xf>
    <xf numFmtId="16" fontId="27" fillId="22" borderId="46" xfId="1" applyNumberFormat="1" applyFont="1" applyFill="1" applyBorder="1" applyAlignment="1" applyProtection="1">
      <alignment horizontal="center" vertical="center"/>
    </xf>
    <xf numFmtId="16" fontId="27" fillId="22" borderId="49" xfId="1" applyNumberFormat="1" applyFont="1" applyFill="1" applyBorder="1" applyAlignment="1" applyProtection="1">
      <alignment horizontal="center" vertical="center"/>
    </xf>
    <xf numFmtId="16" fontId="27" fillId="22" borderId="65" xfId="1" applyNumberFormat="1" applyFont="1" applyFill="1" applyBorder="1" applyAlignment="1" applyProtection="1">
      <alignment horizontal="center" vertical="center"/>
    </xf>
    <xf numFmtId="16" fontId="27" fillId="22" borderId="7" xfId="1" applyNumberFormat="1" applyFont="1" applyFill="1" applyBorder="1" applyAlignment="1" applyProtection="1">
      <alignment horizontal="center" vertical="center"/>
    </xf>
    <xf numFmtId="16" fontId="27" fillId="22" borderId="8" xfId="1" applyNumberFormat="1" applyFont="1" applyFill="1" applyBorder="1" applyAlignment="1" applyProtection="1">
      <alignment horizontal="center" vertical="center"/>
    </xf>
    <xf numFmtId="1" fontId="75" fillId="13" borderId="47" xfId="1" applyNumberFormat="1" applyFont="1" applyFill="1" applyBorder="1" applyAlignment="1" applyProtection="1">
      <alignment horizontal="center" vertical="center" wrapText="1"/>
      <protection hidden="1"/>
    </xf>
    <xf numFmtId="1" fontId="75" fillId="13" borderId="43" xfId="1" applyNumberFormat="1" applyFont="1" applyFill="1" applyBorder="1" applyAlignment="1" applyProtection="1">
      <alignment horizontal="center" vertical="center" wrapText="1"/>
      <protection hidden="1"/>
    </xf>
    <xf numFmtId="0" fontId="7" fillId="22" borderId="23" xfId="2" applyFont="1" applyFill="1" applyBorder="1" applyAlignment="1" applyProtection="1">
      <alignment horizontal="center" vertical="center"/>
    </xf>
    <xf numFmtId="0" fontId="7" fillId="22" borderId="24" xfId="2" applyFont="1" applyFill="1" applyBorder="1" applyAlignment="1" applyProtection="1">
      <alignment horizontal="center" vertical="center"/>
    </xf>
    <xf numFmtId="0" fontId="7" fillId="22" borderId="25" xfId="2" applyFont="1" applyFill="1" applyBorder="1" applyAlignment="1" applyProtection="1">
      <alignment horizontal="center" vertical="center"/>
    </xf>
    <xf numFmtId="0" fontId="7" fillId="14" borderId="12" xfId="2" applyFont="1" applyFill="1" applyBorder="1" applyAlignment="1" applyProtection="1">
      <alignment horizontal="center" vertical="center" wrapText="1"/>
    </xf>
    <xf numFmtId="0" fontId="7" fillId="14" borderId="48" xfId="2" applyFont="1" applyFill="1" applyBorder="1" applyAlignment="1" applyProtection="1">
      <alignment horizontal="center" vertical="center" wrapText="1"/>
    </xf>
    <xf numFmtId="0" fontId="7" fillId="14" borderId="44" xfId="2" applyFont="1" applyFill="1" applyBorder="1" applyAlignment="1" applyProtection="1">
      <alignment horizontal="center" vertical="center" wrapText="1"/>
    </xf>
    <xf numFmtId="0" fontId="15" fillId="16" borderId="26" xfId="1" applyFont="1" applyFill="1" applyBorder="1" applyAlignment="1" applyProtection="1">
      <alignment horizontal="center"/>
      <protection hidden="1"/>
    </xf>
    <xf numFmtId="0" fontId="19" fillId="16" borderId="0" xfId="1" applyFont="1" applyFill="1" applyBorder="1" applyAlignment="1" applyProtection="1">
      <alignment horizontal="center"/>
      <protection locked="0"/>
    </xf>
    <xf numFmtId="0" fontId="19" fillId="16" borderId="27" xfId="1" applyFont="1" applyFill="1" applyBorder="1" applyAlignment="1" applyProtection="1">
      <alignment horizontal="center"/>
      <protection locked="0"/>
    </xf>
    <xf numFmtId="1" fontId="73" fillId="22" borderId="20" xfId="1" applyNumberFormat="1" applyFont="1" applyFill="1" applyBorder="1" applyAlignment="1" applyProtection="1">
      <alignment horizontal="right" vertical="center" wrapText="1"/>
      <protection hidden="1"/>
    </xf>
    <xf numFmtId="1" fontId="73" fillId="22" borderId="34" xfId="1" applyNumberFormat="1" applyFont="1" applyFill="1" applyBorder="1" applyAlignment="1" applyProtection="1">
      <alignment horizontal="right" vertical="center" wrapText="1"/>
      <protection hidden="1"/>
    </xf>
    <xf numFmtId="0" fontId="7" fillId="14" borderId="10" xfId="2" applyFont="1" applyFill="1" applyBorder="1" applyAlignment="1" applyProtection="1">
      <alignment horizontal="center" vertical="center"/>
    </xf>
    <xf numFmtId="0" fontId="7" fillId="14" borderId="12" xfId="2" applyFont="1" applyFill="1" applyBorder="1" applyAlignment="1" applyProtection="1">
      <alignment horizontal="center" vertical="center"/>
    </xf>
    <xf numFmtId="0" fontId="7" fillId="14" borderId="48" xfId="2" applyFont="1" applyFill="1" applyBorder="1" applyAlignment="1" applyProtection="1">
      <alignment horizontal="center" vertical="center"/>
    </xf>
    <xf numFmtId="0" fontId="7" fillId="14" borderId="44" xfId="2" applyFont="1" applyFill="1" applyBorder="1" applyAlignment="1" applyProtection="1">
      <alignment horizontal="center" vertical="center"/>
    </xf>
    <xf numFmtId="0" fontId="7" fillId="22" borderId="99" xfId="2" applyFont="1" applyFill="1" applyBorder="1" applyAlignment="1" applyProtection="1">
      <alignment horizontal="center" vertical="center" wrapText="1"/>
      <protection hidden="1"/>
    </xf>
    <xf numFmtId="0" fontId="7" fillId="22" borderId="101" xfId="2" applyFont="1" applyFill="1" applyBorder="1" applyAlignment="1" applyProtection="1">
      <alignment horizontal="center" vertical="center" wrapText="1"/>
      <protection hidden="1"/>
    </xf>
    <xf numFmtId="0" fontId="8" fillId="22" borderId="1" xfId="2" applyFont="1" applyFill="1" applyBorder="1" applyAlignment="1" applyProtection="1">
      <alignment horizontal="center" vertical="center"/>
    </xf>
    <xf numFmtId="1" fontId="63" fillId="22" borderId="1" xfId="2" applyNumberFormat="1" applyFont="1" applyFill="1" applyBorder="1" applyAlignment="1" applyProtection="1">
      <alignment horizontal="center" vertical="center"/>
      <protection hidden="1"/>
    </xf>
    <xf numFmtId="0" fontId="8" fillId="14" borderId="10" xfId="2" applyFont="1" applyFill="1" applyBorder="1" applyAlignment="1" applyProtection="1">
      <alignment horizontal="center" vertical="center"/>
    </xf>
    <xf numFmtId="0" fontId="7" fillId="14" borderId="10" xfId="2" applyFont="1" applyFill="1" applyBorder="1" applyAlignment="1" applyProtection="1">
      <alignment horizontal="center" vertical="center" wrapText="1"/>
    </xf>
    <xf numFmtId="0" fontId="12" fillId="14" borderId="0" xfId="3" applyFont="1" applyFill="1" applyBorder="1" applyAlignment="1" applyProtection="1">
      <alignment horizontal="center" vertical="center" wrapText="1"/>
    </xf>
    <xf numFmtId="0" fontId="4" fillId="13" borderId="193" xfId="3" applyFont="1" applyFill="1" applyBorder="1" applyAlignment="1" applyProtection="1">
      <alignment horizontal="center" vertical="center" wrapText="1"/>
    </xf>
    <xf numFmtId="0" fontId="4" fillId="13" borderId="0" xfId="3" applyFont="1" applyFill="1" applyBorder="1" applyAlignment="1" applyProtection="1">
      <alignment horizontal="center" vertical="center" wrapText="1"/>
    </xf>
    <xf numFmtId="0" fontId="23" fillId="13" borderId="176" xfId="3" applyFont="1" applyFill="1" applyBorder="1" applyAlignment="1" applyProtection="1">
      <alignment horizontal="center" vertical="center" wrapText="1"/>
    </xf>
    <xf numFmtId="0" fontId="23" fillId="13" borderId="100" xfId="3" applyFont="1" applyFill="1" applyBorder="1" applyAlignment="1" applyProtection="1">
      <alignment horizontal="center" vertical="center" wrapText="1"/>
    </xf>
    <xf numFmtId="0" fontId="8" fillId="13" borderId="177" xfId="3" applyFont="1" applyFill="1" applyBorder="1" applyAlignment="1" applyProtection="1">
      <alignment horizontal="center" textRotation="90" wrapText="1"/>
    </xf>
    <xf numFmtId="0" fontId="8" fillId="13" borderId="33" xfId="3" applyFont="1" applyFill="1" applyBorder="1" applyAlignment="1" applyProtection="1">
      <alignment horizontal="center" textRotation="90" wrapText="1"/>
    </xf>
    <xf numFmtId="0" fontId="8" fillId="13" borderId="37" xfId="3" applyFont="1" applyFill="1" applyBorder="1" applyAlignment="1" applyProtection="1">
      <alignment horizontal="center" textRotation="90" wrapText="1"/>
    </xf>
    <xf numFmtId="0" fontId="8" fillId="13" borderId="178" xfId="3" applyFont="1" applyFill="1" applyBorder="1" applyAlignment="1" applyProtection="1">
      <alignment horizontal="center" vertical="center" wrapText="1"/>
    </xf>
    <xf numFmtId="0" fontId="8" fillId="13" borderId="179" xfId="3" applyFont="1" applyFill="1" applyBorder="1" applyAlignment="1" applyProtection="1">
      <alignment horizontal="center" vertical="center" wrapText="1"/>
    </xf>
    <xf numFmtId="0" fontId="8" fillId="13" borderId="11" xfId="3" applyFont="1" applyFill="1" applyBorder="1" applyAlignment="1" applyProtection="1">
      <alignment horizontal="center" vertical="center" wrapText="1"/>
    </xf>
    <xf numFmtId="0" fontId="8" fillId="13" borderId="180" xfId="3" applyFont="1" applyFill="1" applyBorder="1" applyAlignment="1" applyProtection="1">
      <alignment horizontal="center" vertical="center" wrapText="1"/>
    </xf>
    <xf numFmtId="0" fontId="8" fillId="13" borderId="157" xfId="3" applyFont="1" applyFill="1" applyBorder="1" applyAlignment="1" applyProtection="1">
      <alignment horizontal="center" vertical="center" wrapText="1"/>
    </xf>
    <xf numFmtId="0" fontId="8" fillId="13" borderId="34" xfId="3" applyFont="1" applyFill="1" applyBorder="1" applyAlignment="1" applyProtection="1">
      <alignment horizontal="center" vertical="center" wrapText="1"/>
    </xf>
    <xf numFmtId="0" fontId="4" fillId="13" borderId="171" xfId="3" applyFont="1" applyFill="1" applyBorder="1" applyAlignment="1" applyProtection="1">
      <alignment horizontal="center" vertical="center" wrapText="1"/>
    </xf>
    <xf numFmtId="0" fontId="4" fillId="13" borderId="172" xfId="3" applyFont="1" applyFill="1" applyBorder="1" applyAlignment="1" applyProtection="1">
      <alignment horizontal="center" vertical="center" wrapText="1"/>
    </xf>
    <xf numFmtId="1" fontId="75" fillId="13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14" borderId="10" xfId="2" applyFont="1" applyFill="1" applyBorder="1" applyAlignment="1" applyProtection="1">
      <alignment horizontal="center" vertical="center" wrapText="1"/>
      <protection hidden="1"/>
    </xf>
    <xf numFmtId="0" fontId="7" fillId="14" borderId="12" xfId="2" applyFont="1" applyFill="1" applyBorder="1" applyAlignment="1" applyProtection="1">
      <alignment horizontal="center" vertical="center" wrapText="1"/>
      <protection hidden="1"/>
    </xf>
    <xf numFmtId="0" fontId="7" fillId="14" borderId="48" xfId="2" applyFont="1" applyFill="1" applyBorder="1" applyAlignment="1" applyProtection="1">
      <alignment horizontal="center" vertical="center" wrapText="1"/>
      <protection hidden="1"/>
    </xf>
    <xf numFmtId="0" fontId="7" fillId="14" borderId="44" xfId="2" applyFont="1" applyFill="1" applyBorder="1" applyAlignment="1" applyProtection="1">
      <alignment horizontal="center" vertical="center" wrapText="1"/>
      <protection hidden="1"/>
    </xf>
    <xf numFmtId="0" fontId="8" fillId="14" borderId="10" xfId="2" applyFont="1" applyFill="1" applyBorder="1" applyAlignment="1" applyProtection="1">
      <alignment horizontal="center" vertical="center"/>
      <protection hidden="1"/>
    </xf>
    <xf numFmtId="0" fontId="19" fillId="16" borderId="0" xfId="1" applyFont="1" applyFill="1" applyBorder="1" applyAlignment="1" applyProtection="1">
      <alignment horizontal="center"/>
    </xf>
    <xf numFmtId="0" fontId="19" fillId="16" borderId="27" xfId="1" applyFont="1" applyFill="1" applyBorder="1" applyAlignment="1" applyProtection="1">
      <alignment horizontal="center"/>
    </xf>
    <xf numFmtId="0" fontId="7" fillId="14" borderId="12" xfId="2" applyFont="1" applyFill="1" applyBorder="1" applyAlignment="1" applyProtection="1">
      <alignment horizontal="center" vertical="center"/>
      <protection hidden="1"/>
    </xf>
    <xf numFmtId="0" fontId="7" fillId="14" borderId="48" xfId="2" applyFont="1" applyFill="1" applyBorder="1" applyAlignment="1" applyProtection="1">
      <alignment horizontal="center" vertical="center"/>
      <protection hidden="1"/>
    </xf>
    <xf numFmtId="0" fontId="7" fillId="14" borderId="44" xfId="2" applyFont="1" applyFill="1" applyBorder="1" applyAlignment="1" applyProtection="1">
      <alignment horizontal="center" vertical="center"/>
      <protection hidden="1"/>
    </xf>
    <xf numFmtId="0" fontId="7" fillId="14" borderId="10" xfId="2" applyFont="1" applyFill="1" applyBorder="1" applyAlignment="1" applyProtection="1">
      <alignment horizontal="center" vertical="center"/>
      <protection hidden="1"/>
    </xf>
    <xf numFmtId="16" fontId="15" fillId="16" borderId="1" xfId="1" applyNumberFormat="1" applyFont="1" applyFill="1" applyBorder="1" applyAlignment="1" applyProtection="1">
      <alignment horizontal="center"/>
      <protection hidden="1"/>
    </xf>
    <xf numFmtId="0" fontId="5" fillId="8" borderId="3" xfId="2" applyFont="1" applyFill="1" applyBorder="1" applyAlignment="1" applyProtection="1">
      <alignment horizontal="center" vertical="center"/>
    </xf>
    <xf numFmtId="0" fontId="5" fillId="8" borderId="4" xfId="2" applyFont="1" applyFill="1" applyBorder="1" applyAlignment="1" applyProtection="1">
      <alignment horizontal="center" vertical="center"/>
    </xf>
    <xf numFmtId="0" fontId="6" fillId="8" borderId="3" xfId="2" applyFont="1" applyFill="1" applyBorder="1" applyAlignment="1" applyProtection="1">
      <alignment horizontal="center" vertical="center"/>
    </xf>
    <xf numFmtId="0" fontId="6" fillId="8" borderId="5" xfId="2" applyFont="1" applyFill="1" applyBorder="1" applyAlignment="1" applyProtection="1">
      <alignment horizontal="center" vertical="center"/>
    </xf>
    <xf numFmtId="0" fontId="73" fillId="22" borderId="12" xfId="1" applyFont="1" applyFill="1" applyBorder="1" applyAlignment="1" applyProtection="1">
      <alignment horizontal="right" vertical="center" wrapText="1"/>
      <protection hidden="1"/>
    </xf>
    <xf numFmtId="0" fontId="73" fillId="22" borderId="44" xfId="1" applyFont="1" applyFill="1" applyBorder="1" applyAlignment="1" applyProtection="1">
      <alignment horizontal="right" vertical="center" wrapText="1"/>
      <protection hidden="1"/>
    </xf>
    <xf numFmtId="0" fontId="73" fillId="22" borderId="18" xfId="1" applyFont="1" applyFill="1" applyBorder="1" applyAlignment="1" applyProtection="1">
      <alignment horizontal="right" vertical="center" wrapText="1"/>
      <protection hidden="1"/>
    </xf>
    <xf numFmtId="0" fontId="73" fillId="22" borderId="35" xfId="1" applyFont="1" applyFill="1" applyBorder="1" applyAlignment="1" applyProtection="1">
      <alignment horizontal="right" vertical="center" wrapText="1"/>
      <protection hidden="1"/>
    </xf>
    <xf numFmtId="0" fontId="73" fillId="22" borderId="15" xfId="1" applyFont="1" applyFill="1" applyBorder="1" applyAlignment="1" applyProtection="1">
      <alignment horizontal="right" vertical="center" wrapText="1"/>
      <protection hidden="1"/>
    </xf>
    <xf numFmtId="0" fontId="73" fillId="22" borderId="45" xfId="1" applyFont="1" applyFill="1" applyBorder="1" applyAlignment="1" applyProtection="1">
      <alignment horizontal="right" vertical="center" wrapText="1"/>
      <protection hidden="1"/>
    </xf>
    <xf numFmtId="0" fontId="4" fillId="13" borderId="188" xfId="3" applyFont="1" applyFill="1" applyBorder="1" applyAlignment="1" applyProtection="1">
      <alignment horizontal="center" vertical="center" wrapText="1"/>
    </xf>
    <xf numFmtId="0" fontId="4" fillId="13" borderId="189" xfId="3" applyFont="1" applyFill="1" applyBorder="1" applyAlignment="1" applyProtection="1">
      <alignment horizontal="center" vertical="center" wrapText="1"/>
    </xf>
    <xf numFmtId="0" fontId="4" fillId="13" borderId="175" xfId="3" applyFont="1" applyFill="1" applyBorder="1" applyAlignment="1" applyProtection="1">
      <alignment horizontal="center" vertical="center" wrapText="1"/>
    </xf>
    <xf numFmtId="0" fontId="4" fillId="13" borderId="181" xfId="3" applyFont="1" applyFill="1" applyBorder="1" applyAlignment="1" applyProtection="1">
      <alignment horizontal="center" vertical="center" wrapText="1"/>
    </xf>
    <xf numFmtId="0" fontId="2" fillId="22" borderId="197" xfId="2" applyFont="1" applyFill="1" applyBorder="1" applyAlignment="1" applyProtection="1">
      <alignment horizontal="center" vertical="center" wrapText="1"/>
      <protection hidden="1"/>
    </xf>
    <xf numFmtId="0" fontId="2" fillId="22" borderId="198" xfId="2" applyFont="1" applyFill="1" applyBorder="1" applyAlignment="1" applyProtection="1">
      <alignment horizontal="center" vertical="center" wrapText="1"/>
      <protection hidden="1"/>
    </xf>
    <xf numFmtId="0" fontId="23" fillId="16" borderId="9" xfId="1" applyFont="1" applyFill="1" applyBorder="1" applyAlignment="1" applyProtection="1">
      <alignment horizontal="center"/>
      <protection hidden="1"/>
    </xf>
    <xf numFmtId="0" fontId="23" fillId="16" borderId="47" xfId="1" applyFont="1" applyFill="1" applyBorder="1" applyAlignment="1" applyProtection="1">
      <alignment horizontal="center"/>
      <protection hidden="1"/>
    </xf>
    <xf numFmtId="0" fontId="23" fillId="16" borderId="46" xfId="1" applyFont="1" applyFill="1" applyBorder="1" applyAlignment="1" applyProtection="1">
      <alignment horizontal="center"/>
      <protection hidden="1"/>
    </xf>
    <xf numFmtId="0" fontId="23" fillId="16" borderId="49" xfId="1" applyFont="1" applyFill="1" applyBorder="1" applyAlignment="1" applyProtection="1">
      <alignment horizontal="center"/>
      <protection hidden="1"/>
    </xf>
    <xf numFmtId="0" fontId="35" fillId="16" borderId="50" xfId="1" applyFont="1" applyFill="1" applyBorder="1" applyAlignment="1" applyProtection="1">
      <alignment horizontal="center"/>
      <protection hidden="1"/>
    </xf>
    <xf numFmtId="0" fontId="35" fillId="16" borderId="46" xfId="1" applyFont="1" applyFill="1" applyBorder="1" applyAlignment="1" applyProtection="1">
      <alignment horizontal="center"/>
      <protection hidden="1"/>
    </xf>
    <xf numFmtId="0" fontId="35" fillId="16" borderId="49" xfId="1" applyFont="1" applyFill="1" applyBorder="1" applyAlignment="1" applyProtection="1">
      <alignment horizontal="center"/>
      <protection hidden="1"/>
    </xf>
    <xf numFmtId="16" fontId="33" fillId="16" borderId="9" xfId="1" applyNumberFormat="1" applyFont="1" applyFill="1" applyBorder="1" applyAlignment="1" applyProtection="1">
      <alignment horizontal="center"/>
      <protection hidden="1"/>
    </xf>
    <xf numFmtId="16" fontId="33" fillId="16" borderId="47" xfId="1" applyNumberFormat="1" applyFont="1" applyFill="1" applyBorder="1" applyAlignment="1" applyProtection="1">
      <alignment horizontal="center"/>
      <protection hidden="1"/>
    </xf>
    <xf numFmtId="16" fontId="33" fillId="16" borderId="2" xfId="1" applyNumberFormat="1" applyFont="1" applyFill="1" applyBorder="1" applyAlignment="1" applyProtection="1">
      <alignment horizontal="center"/>
      <protection hidden="1"/>
    </xf>
    <xf numFmtId="0" fontId="16" fillId="16" borderId="9" xfId="1" applyFont="1" applyFill="1" applyBorder="1" applyAlignment="1" applyProtection="1">
      <alignment horizontal="center"/>
      <protection hidden="1"/>
    </xf>
    <xf numFmtId="0" fontId="16" fillId="16" borderId="47" xfId="1" applyFont="1" applyFill="1" applyBorder="1" applyAlignment="1" applyProtection="1">
      <alignment horizontal="center"/>
      <protection hidden="1"/>
    </xf>
    <xf numFmtId="0" fontId="16" fillId="16" borderId="2" xfId="1" applyFont="1" applyFill="1" applyBorder="1" applyAlignment="1" applyProtection="1">
      <alignment horizontal="center"/>
      <protection hidden="1"/>
    </xf>
    <xf numFmtId="1" fontId="23" fillId="16" borderId="9" xfId="1" applyNumberFormat="1" applyFont="1" applyFill="1" applyBorder="1" applyAlignment="1" applyProtection="1">
      <alignment horizontal="center"/>
      <protection hidden="1"/>
    </xf>
    <xf numFmtId="0" fontId="23" fillId="16" borderId="2" xfId="1" applyFont="1" applyFill="1" applyBorder="1" applyAlignment="1" applyProtection="1">
      <alignment horizontal="center"/>
      <protection hidden="1"/>
    </xf>
    <xf numFmtId="0" fontId="12" fillId="16" borderId="28" xfId="2" applyFont="1" applyFill="1" applyBorder="1" applyAlignment="1" applyProtection="1">
      <alignment horizontal="center" vertical="center" wrapText="1"/>
      <protection hidden="1"/>
    </xf>
    <xf numFmtId="0" fontId="12" fillId="16" borderId="29" xfId="2" applyFont="1" applyFill="1" applyBorder="1" applyAlignment="1" applyProtection="1">
      <alignment horizontal="center" vertical="center" wrapText="1"/>
      <protection hidden="1"/>
    </xf>
    <xf numFmtId="0" fontId="15" fillId="16" borderId="9" xfId="1" applyFont="1" applyFill="1" applyBorder="1" applyAlignment="1" applyProtection="1">
      <alignment horizontal="center"/>
      <protection hidden="1"/>
    </xf>
    <xf numFmtId="0" fontId="15" fillId="16" borderId="47" xfId="1" applyFont="1" applyFill="1" applyBorder="1" applyAlignment="1" applyProtection="1">
      <alignment horizontal="center"/>
      <protection hidden="1"/>
    </xf>
    <xf numFmtId="0" fontId="15" fillId="16" borderId="2" xfId="1" applyFont="1" applyFill="1" applyBorder="1" applyAlignment="1" applyProtection="1">
      <alignment horizontal="center"/>
      <protection hidden="1"/>
    </xf>
    <xf numFmtId="0" fontId="8" fillId="22" borderId="65" xfId="2" applyFont="1" applyFill="1" applyBorder="1" applyAlignment="1">
      <alignment horizontal="center" vertical="center"/>
    </xf>
    <xf numFmtId="0" fontId="8" fillId="22" borderId="7" xfId="2" applyFont="1" applyFill="1" applyBorder="1" applyAlignment="1">
      <alignment horizontal="center" vertical="center"/>
    </xf>
    <xf numFmtId="0" fontId="8" fillId="22" borderId="8" xfId="2" applyFont="1" applyFill="1" applyBorder="1" applyAlignment="1">
      <alignment horizontal="center" vertical="center"/>
    </xf>
    <xf numFmtId="1" fontId="23" fillId="22" borderId="1" xfId="2" applyNumberFormat="1" applyFont="1" applyFill="1" applyBorder="1" applyAlignment="1" applyProtection="1">
      <alignment horizontal="center" vertical="center"/>
      <protection hidden="1"/>
    </xf>
    <xf numFmtId="0" fontId="23" fillId="22" borderId="1" xfId="2" applyFont="1" applyFill="1" applyBorder="1" applyAlignment="1" applyProtection="1">
      <alignment horizontal="center" vertical="center"/>
      <protection hidden="1"/>
    </xf>
    <xf numFmtId="0" fontId="36" fillId="22" borderId="68" xfId="2" applyFont="1" applyFill="1" applyBorder="1" applyAlignment="1">
      <alignment horizontal="center" vertical="center"/>
    </xf>
    <xf numFmtId="0" fontId="36" fillId="22" borderId="69" xfId="2" applyFont="1" applyFill="1" applyBorder="1" applyAlignment="1">
      <alignment horizontal="center" vertical="center"/>
    </xf>
    <xf numFmtId="0" fontId="36" fillId="22" borderId="70" xfId="2" applyFont="1" applyFill="1" applyBorder="1" applyAlignment="1">
      <alignment horizontal="center" vertical="center"/>
    </xf>
    <xf numFmtId="0" fontId="74" fillId="22" borderId="61" xfId="7" applyFont="1" applyFill="1" applyBorder="1" applyAlignment="1" applyProtection="1">
      <alignment horizontal="right" vertical="center"/>
      <protection hidden="1"/>
    </xf>
    <xf numFmtId="0" fontId="74" fillId="22" borderId="104" xfId="7" applyFont="1" applyFill="1" applyBorder="1" applyAlignment="1" applyProtection="1">
      <alignment horizontal="right" vertical="center"/>
      <protection hidden="1"/>
    </xf>
    <xf numFmtId="0" fontId="74" fillId="22" borderId="105" xfId="7" applyFont="1" applyFill="1" applyBorder="1" applyAlignment="1" applyProtection="1">
      <alignment horizontal="right" vertical="center"/>
      <protection hidden="1"/>
    </xf>
    <xf numFmtId="0" fontId="74" fillId="22" borderId="64" xfId="7" applyFont="1" applyFill="1" applyBorder="1" applyAlignment="1" applyProtection="1">
      <alignment horizontal="right" vertical="center"/>
      <protection hidden="1"/>
    </xf>
    <xf numFmtId="0" fontId="74" fillId="22" borderId="63" xfId="7" applyFont="1" applyFill="1" applyBorder="1" applyAlignment="1" applyProtection="1">
      <alignment horizontal="right" vertical="center"/>
      <protection hidden="1"/>
    </xf>
    <xf numFmtId="0" fontId="74" fillId="22" borderId="106" xfId="7" applyFont="1" applyFill="1" applyBorder="1" applyAlignment="1" applyProtection="1">
      <alignment horizontal="right" vertical="center"/>
      <protection hidden="1"/>
    </xf>
    <xf numFmtId="0" fontId="91" fillId="13" borderId="188" xfId="3" applyFont="1" applyFill="1" applyBorder="1" applyAlignment="1" applyProtection="1">
      <alignment horizontal="center" vertical="center" wrapText="1"/>
    </xf>
    <xf numFmtId="0" fontId="91" fillId="13" borderId="189" xfId="3" applyFont="1" applyFill="1" applyBorder="1" applyAlignment="1" applyProtection="1">
      <alignment horizontal="center" vertical="center" wrapText="1"/>
    </xf>
    <xf numFmtId="0" fontId="12" fillId="14" borderId="32" xfId="3" applyFont="1" applyFill="1" applyBorder="1" applyAlignment="1" applyProtection="1">
      <alignment horizontal="center" vertical="center" wrapText="1"/>
    </xf>
    <xf numFmtId="0" fontId="4" fillId="13" borderId="195" xfId="3" applyFont="1" applyFill="1" applyBorder="1" applyAlignment="1" applyProtection="1">
      <alignment horizontal="center" vertical="center" wrapText="1"/>
    </xf>
    <xf numFmtId="0" fontId="23" fillId="13" borderId="66" xfId="3" applyFont="1" applyFill="1" applyBorder="1" applyAlignment="1" applyProtection="1">
      <alignment horizontal="center" vertical="center" wrapText="1"/>
    </xf>
    <xf numFmtId="0" fontId="40" fillId="23" borderId="26" xfId="0" applyFont="1" applyFill="1" applyBorder="1" applyAlignment="1" applyProtection="1">
      <alignment horizontal="center" vertical="center" wrapText="1"/>
    </xf>
    <xf numFmtId="0" fontId="40" fillId="23" borderId="31" xfId="0" applyFont="1" applyFill="1" applyBorder="1" applyAlignment="1" applyProtection="1">
      <alignment horizontal="center" vertical="center" wrapText="1"/>
    </xf>
    <xf numFmtId="0" fontId="40" fillId="23" borderId="66" xfId="0" applyFont="1" applyFill="1" applyBorder="1" applyAlignment="1" applyProtection="1">
      <alignment horizontal="center" vertical="center" wrapText="1"/>
    </xf>
    <xf numFmtId="0" fontId="34" fillId="23" borderId="65" xfId="3" applyFont="1" applyFill="1" applyBorder="1" applyAlignment="1" applyProtection="1">
      <alignment horizontal="center" vertical="center" wrapText="1"/>
    </xf>
    <xf numFmtId="0" fontId="34" fillId="23" borderId="7" xfId="3" applyFont="1" applyFill="1" applyBorder="1" applyAlignment="1" applyProtection="1">
      <alignment horizontal="center" vertical="center" wrapText="1"/>
    </xf>
    <xf numFmtId="0" fontId="34" fillId="23" borderId="8" xfId="3" applyFont="1" applyFill="1" applyBorder="1" applyAlignment="1" applyProtection="1">
      <alignment horizontal="center" vertical="center" wrapText="1"/>
    </xf>
    <xf numFmtId="16" fontId="39" fillId="22" borderId="9" xfId="1" applyNumberFormat="1" applyFont="1" applyFill="1" applyBorder="1" applyAlignment="1" applyProtection="1">
      <alignment horizontal="center"/>
    </xf>
    <xf numFmtId="16" fontId="39" fillId="22" borderId="47" xfId="1" applyNumberFormat="1" applyFont="1" applyFill="1" applyBorder="1" applyAlignment="1" applyProtection="1">
      <alignment horizontal="center"/>
    </xf>
    <xf numFmtId="16" fontId="39" fillId="22" borderId="2" xfId="1" applyNumberFormat="1" applyFont="1" applyFill="1" applyBorder="1" applyAlignment="1" applyProtection="1">
      <alignment horizontal="center"/>
    </xf>
    <xf numFmtId="0" fontId="41" fillId="23" borderId="73" xfId="0" applyFont="1" applyFill="1" applyBorder="1" applyAlignment="1" applyProtection="1">
      <alignment horizontal="center" vertical="center" textRotation="60"/>
    </xf>
    <xf numFmtId="0" fontId="41" fillId="23" borderId="74" xfId="0" applyFont="1" applyFill="1" applyBorder="1" applyAlignment="1" applyProtection="1">
      <alignment horizontal="center" vertical="center" textRotation="60"/>
    </xf>
    <xf numFmtId="0" fontId="41" fillId="23" borderId="75" xfId="0" applyFont="1" applyFill="1" applyBorder="1" applyAlignment="1" applyProtection="1">
      <alignment horizontal="center" vertical="center" textRotation="60"/>
    </xf>
    <xf numFmtId="16" fontId="38" fillId="2" borderId="50" xfId="1" applyNumberFormat="1" applyFont="1" applyBorder="1" applyAlignment="1" applyProtection="1">
      <alignment horizontal="center"/>
    </xf>
    <xf numFmtId="16" fontId="38" fillId="2" borderId="46" xfId="1" applyNumberFormat="1" applyFont="1" applyBorder="1" applyAlignment="1" applyProtection="1">
      <alignment horizontal="center"/>
    </xf>
    <xf numFmtId="16" fontId="38" fillId="2" borderId="49" xfId="1" applyNumberFormat="1" applyFont="1" applyBorder="1" applyAlignment="1" applyProtection="1">
      <alignment horizontal="center"/>
    </xf>
    <xf numFmtId="0" fontId="7" fillId="23" borderId="9" xfId="2" applyFont="1" applyFill="1" applyBorder="1" applyAlignment="1" applyProtection="1">
      <alignment horizontal="center" vertical="center" wrapText="1"/>
    </xf>
    <xf numFmtId="0" fontId="7" fillId="23" borderId="2" xfId="2" applyFont="1" applyFill="1" applyBorder="1" applyAlignment="1" applyProtection="1">
      <alignment horizontal="center" vertical="center" wrapText="1"/>
    </xf>
    <xf numFmtId="0" fontId="7" fillId="23" borderId="9" xfId="8" applyFont="1" applyFill="1" applyBorder="1" applyAlignment="1" applyProtection="1">
      <alignment horizontal="center"/>
      <protection hidden="1"/>
    </xf>
    <xf numFmtId="0" fontId="7" fillId="23" borderId="2" xfId="8" applyFont="1" applyFill="1" applyBorder="1" applyAlignment="1" applyProtection="1">
      <alignment horizontal="center"/>
      <protection hidden="1"/>
    </xf>
    <xf numFmtId="0" fontId="40" fillId="23" borderId="100" xfId="0" applyFont="1" applyFill="1" applyBorder="1" applyAlignment="1" applyProtection="1">
      <alignment horizontal="center" vertical="center" wrapText="1"/>
    </xf>
    <xf numFmtId="0" fontId="92" fillId="0" borderId="1" xfId="0" applyFont="1" applyBorder="1" applyAlignment="1" applyProtection="1">
      <alignment horizontal="center" vertical="center" wrapText="1"/>
      <protection locked="0"/>
    </xf>
    <xf numFmtId="0" fontId="92" fillId="0" borderId="100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42" fillId="0" borderId="34" xfId="9" applyBorder="1" applyAlignment="1" applyProtection="1">
      <alignment horizontal="center"/>
      <protection hidden="1"/>
    </xf>
    <xf numFmtId="0" fontId="42" fillId="0" borderId="11" xfId="9" applyBorder="1" applyAlignment="1" applyProtection="1">
      <alignment horizontal="center"/>
      <protection hidden="1"/>
    </xf>
    <xf numFmtId="0" fontId="45" fillId="13" borderId="50" xfId="9" applyFont="1" applyFill="1" applyBorder="1" applyAlignment="1" applyProtection="1">
      <alignment horizontal="center"/>
    </xf>
    <xf numFmtId="0" fontId="45" fillId="13" borderId="46" xfId="9" applyFont="1" applyFill="1" applyBorder="1" applyAlignment="1" applyProtection="1">
      <alignment horizontal="center"/>
    </xf>
    <xf numFmtId="0" fontId="45" fillId="13" borderId="49" xfId="9" applyFont="1" applyFill="1" applyBorder="1" applyAlignment="1" applyProtection="1">
      <alignment horizontal="center"/>
    </xf>
    <xf numFmtId="16" fontId="111" fillId="13" borderId="9" xfId="9" applyNumberFormat="1" applyFont="1" applyFill="1" applyBorder="1" applyAlignment="1" applyProtection="1">
      <alignment horizontal="center"/>
      <protection hidden="1"/>
    </xf>
    <xf numFmtId="16" fontId="111" fillId="13" borderId="47" xfId="9" applyNumberFormat="1" applyFont="1" applyFill="1" applyBorder="1" applyAlignment="1" applyProtection="1">
      <alignment horizontal="center"/>
      <protection hidden="1"/>
    </xf>
    <xf numFmtId="16" fontId="111" fillId="13" borderId="2" xfId="9" applyNumberFormat="1" applyFont="1" applyFill="1" applyBorder="1" applyAlignment="1" applyProtection="1">
      <alignment horizontal="center"/>
      <protection hidden="1"/>
    </xf>
    <xf numFmtId="0" fontId="49" fillId="23" borderId="46" xfId="10" applyFont="1" applyFill="1" applyBorder="1" applyAlignment="1" applyProtection="1">
      <alignment horizontal="center"/>
      <protection hidden="1"/>
    </xf>
    <xf numFmtId="0" fontId="42" fillId="0" borderId="0" xfId="9" applyAlignment="1" applyProtection="1">
      <alignment horizontal="center"/>
      <protection hidden="1"/>
    </xf>
    <xf numFmtId="0" fontId="47" fillId="23" borderId="0" xfId="9" applyFont="1" applyFill="1" applyBorder="1" applyAlignment="1" applyProtection="1">
      <alignment horizontal="center"/>
    </xf>
    <xf numFmtId="0" fontId="54" fillId="23" borderId="0" xfId="9" applyFont="1" applyFill="1" applyAlignment="1" applyProtection="1">
      <alignment horizontal="center"/>
    </xf>
    <xf numFmtId="0" fontId="48" fillId="23" borderId="1" xfId="9" applyFont="1" applyFill="1" applyBorder="1" applyAlignment="1" applyProtection="1">
      <alignment horizontal="center"/>
    </xf>
    <xf numFmtId="0" fontId="95" fillId="23" borderId="29" xfId="9" applyFont="1" applyFill="1" applyBorder="1" applyAlignment="1" applyProtection="1">
      <alignment horizontal="left"/>
      <protection hidden="1"/>
    </xf>
    <xf numFmtId="0" fontId="95" fillId="23" borderId="14" xfId="9" applyFont="1" applyFill="1" applyBorder="1" applyAlignment="1" applyProtection="1">
      <alignment horizontal="left"/>
      <protection hidden="1"/>
    </xf>
    <xf numFmtId="0" fontId="95" fillId="23" borderId="15" xfId="9" applyFont="1" applyFill="1" applyBorder="1" applyAlignment="1" applyProtection="1">
      <alignment horizontal="left"/>
      <protection hidden="1"/>
    </xf>
    <xf numFmtId="0" fontId="95" fillId="23" borderId="28" xfId="9" applyFont="1" applyFill="1" applyBorder="1" applyAlignment="1" applyProtection="1">
      <alignment horizontal="left"/>
      <protection hidden="1"/>
    </xf>
    <xf numFmtId="0" fontId="95" fillId="23" borderId="10" xfId="9" applyFont="1" applyFill="1" applyBorder="1" applyAlignment="1" applyProtection="1">
      <alignment horizontal="left"/>
      <protection hidden="1"/>
    </xf>
    <xf numFmtId="0" fontId="95" fillId="23" borderId="12" xfId="9" applyFont="1" applyFill="1" applyBorder="1" applyAlignment="1" applyProtection="1">
      <alignment horizontal="left"/>
      <protection hidden="1"/>
    </xf>
    <xf numFmtId="0" fontId="95" fillId="23" borderId="3" xfId="9" applyFont="1" applyFill="1" applyBorder="1" applyAlignment="1" applyProtection="1">
      <alignment horizontal="left"/>
      <protection hidden="1"/>
    </xf>
    <xf numFmtId="0" fontId="95" fillId="23" borderId="6" xfId="9" applyFont="1" applyFill="1" applyBorder="1" applyAlignment="1" applyProtection="1">
      <alignment horizontal="left"/>
      <protection hidden="1"/>
    </xf>
    <xf numFmtId="0" fontId="95" fillId="23" borderId="95" xfId="9" applyFont="1" applyFill="1" applyBorder="1" applyAlignment="1" applyProtection="1">
      <alignment horizontal="left"/>
      <protection hidden="1"/>
    </xf>
    <xf numFmtId="0" fontId="95" fillId="23" borderId="72" xfId="9" applyFont="1" applyFill="1" applyBorder="1" applyAlignment="1" applyProtection="1">
      <alignment horizontal="left"/>
      <protection hidden="1"/>
    </xf>
    <xf numFmtId="0" fontId="95" fillId="23" borderId="11" xfId="9" applyFont="1" applyFill="1" applyBorder="1" applyAlignment="1" applyProtection="1">
      <alignment horizontal="left"/>
      <protection hidden="1"/>
    </xf>
    <xf numFmtId="0" fontId="95" fillId="23" borderId="20" xfId="9" applyFont="1" applyFill="1" applyBorder="1" applyAlignment="1" applyProtection="1">
      <alignment horizontal="left"/>
      <protection hidden="1"/>
    </xf>
    <xf numFmtId="0" fontId="95" fillId="23" borderId="3" xfId="9" applyFont="1" applyFill="1" applyBorder="1" applyAlignment="1" applyProtection="1">
      <alignment horizontal="left"/>
      <protection locked="0"/>
    </xf>
    <xf numFmtId="0" fontId="95" fillId="23" borderId="6" xfId="9" applyFont="1" applyFill="1" applyBorder="1" applyAlignment="1" applyProtection="1">
      <alignment horizontal="left"/>
      <protection locked="0"/>
    </xf>
    <xf numFmtId="0" fontId="95" fillId="23" borderId="95" xfId="9" applyFont="1" applyFill="1" applyBorder="1" applyAlignment="1" applyProtection="1">
      <alignment horizontal="left"/>
      <protection locked="0"/>
    </xf>
    <xf numFmtId="16" fontId="45" fillId="13" borderId="3" xfId="9" applyNumberFormat="1" applyFont="1" applyFill="1" applyBorder="1" applyAlignment="1" applyProtection="1">
      <alignment horizontal="center"/>
    </xf>
    <xf numFmtId="16" fontId="45" fillId="13" borderId="95" xfId="9" applyNumberFormat="1" applyFont="1" applyFill="1" applyBorder="1" applyAlignment="1" applyProtection="1">
      <alignment horizontal="center"/>
    </xf>
    <xf numFmtId="0" fontId="46" fillId="13" borderId="0" xfId="9" applyFont="1" applyFill="1" applyBorder="1" applyAlignment="1" applyProtection="1">
      <alignment horizontal="center"/>
    </xf>
    <xf numFmtId="0" fontId="46" fillId="13" borderId="0" xfId="9" applyFont="1" applyFill="1" applyBorder="1" applyAlignment="1" applyProtection="1">
      <alignment horizontal="center"/>
      <protection hidden="1"/>
    </xf>
    <xf numFmtId="0" fontId="110" fillId="13" borderId="39" xfId="9" applyFont="1" applyFill="1" applyBorder="1" applyAlignment="1" applyProtection="1">
      <alignment horizontal="center"/>
    </xf>
    <xf numFmtId="0" fontId="110" fillId="13" borderId="0" xfId="9" applyFont="1" applyFill="1" applyBorder="1" applyAlignment="1" applyProtection="1">
      <alignment horizontal="center"/>
    </xf>
    <xf numFmtId="0" fontId="110" fillId="13" borderId="0" xfId="9" applyFont="1" applyFill="1" applyBorder="1" applyAlignment="1" applyProtection="1">
      <alignment horizontal="center"/>
      <protection hidden="1"/>
    </xf>
    <xf numFmtId="0" fontId="47" fillId="23" borderId="3" xfId="9" applyFont="1" applyFill="1" applyBorder="1" applyAlignment="1" applyProtection="1">
      <alignment horizontal="center"/>
    </xf>
    <xf numFmtId="0" fontId="47" fillId="23" borderId="6" xfId="9" applyFont="1" applyFill="1" applyBorder="1" applyAlignment="1" applyProtection="1">
      <alignment horizontal="center"/>
    </xf>
    <xf numFmtId="0" fontId="47" fillId="23" borderId="95" xfId="9" applyFont="1" applyFill="1" applyBorder="1" applyAlignment="1" applyProtection="1">
      <alignment horizontal="center"/>
    </xf>
    <xf numFmtId="0" fontId="48" fillId="23" borderId="79" xfId="9" applyFont="1" applyFill="1" applyBorder="1" applyAlignment="1" applyProtection="1">
      <alignment horizontal="center"/>
    </xf>
    <xf numFmtId="0" fontId="48" fillId="23" borderId="48" xfId="9" applyFont="1" applyFill="1" applyBorder="1" applyAlignment="1" applyProtection="1">
      <alignment horizontal="center"/>
    </xf>
    <xf numFmtId="0" fontId="48" fillId="23" borderId="78" xfId="9" applyFont="1" applyFill="1" applyBorder="1" applyAlignment="1" applyProtection="1">
      <alignment horizontal="center"/>
    </xf>
    <xf numFmtId="0" fontId="95" fillId="23" borderId="50" xfId="9" applyFont="1" applyFill="1" applyBorder="1" applyAlignment="1" applyProtection="1">
      <alignment horizontal="center"/>
    </xf>
    <xf numFmtId="0" fontId="95" fillId="23" borderId="46" xfId="9" applyFont="1" applyFill="1" applyBorder="1" applyAlignment="1" applyProtection="1">
      <alignment horizontal="center"/>
    </xf>
    <xf numFmtId="0" fontId="95" fillId="23" borderId="42" xfId="9" applyFont="1" applyFill="1" applyBorder="1" applyAlignment="1" applyProtection="1">
      <alignment horizontal="center"/>
    </xf>
    <xf numFmtId="0" fontId="95" fillId="23" borderId="9" xfId="9" applyFont="1" applyFill="1" applyBorder="1" applyAlignment="1" applyProtection="1">
      <alignment horizontal="center"/>
    </xf>
    <xf numFmtId="0" fontId="95" fillId="23" borderId="47" xfId="9" applyFont="1" applyFill="1" applyBorder="1" applyAlignment="1" applyProtection="1">
      <alignment horizontal="center"/>
    </xf>
    <xf numFmtId="0" fontId="95" fillId="23" borderId="2" xfId="9" applyFont="1" applyFill="1" applyBorder="1" applyAlignment="1" applyProtection="1">
      <alignment horizontal="center"/>
    </xf>
    <xf numFmtId="0" fontId="48" fillId="23" borderId="50" xfId="9" applyFont="1" applyFill="1" applyBorder="1" applyAlignment="1" applyProtection="1">
      <alignment horizontal="center" vertical="center"/>
    </xf>
    <xf numFmtId="0" fontId="48" fillId="23" borderId="46" xfId="9" applyFont="1" applyFill="1" applyBorder="1" applyAlignment="1" applyProtection="1">
      <alignment horizontal="center" vertical="center"/>
    </xf>
    <xf numFmtId="0" fontId="48" fillId="23" borderId="49" xfId="9" applyFont="1" applyFill="1" applyBorder="1" applyAlignment="1" applyProtection="1">
      <alignment horizontal="center" vertical="center"/>
    </xf>
    <xf numFmtId="0" fontId="48" fillId="23" borderId="65" xfId="9" applyFont="1" applyFill="1" applyBorder="1" applyAlignment="1" applyProtection="1">
      <alignment horizontal="center" vertical="center"/>
    </xf>
    <xf numFmtId="0" fontId="48" fillId="23" borderId="7" xfId="9" applyFont="1" applyFill="1" applyBorder="1" applyAlignment="1" applyProtection="1">
      <alignment horizontal="center" vertical="center"/>
    </xf>
    <xf numFmtId="0" fontId="48" fillId="23" borderId="8" xfId="9" applyFont="1" applyFill="1" applyBorder="1" applyAlignment="1" applyProtection="1">
      <alignment horizontal="center" vertical="center"/>
    </xf>
    <xf numFmtId="0" fontId="52" fillId="23" borderId="3" xfId="9" applyFont="1" applyFill="1" applyBorder="1" applyAlignment="1" applyProtection="1">
      <alignment horizontal="center"/>
    </xf>
    <xf numFmtId="0" fontId="52" fillId="23" borderId="6" xfId="9" applyFont="1" applyFill="1" applyBorder="1" applyAlignment="1" applyProtection="1">
      <alignment horizontal="center"/>
    </xf>
    <xf numFmtId="0" fontId="52" fillId="23" borderId="95" xfId="9" applyFont="1" applyFill="1" applyBorder="1" applyAlignment="1" applyProtection="1">
      <alignment horizontal="center"/>
    </xf>
    <xf numFmtId="0" fontId="52" fillId="23" borderId="93" xfId="9" applyFont="1" applyFill="1" applyBorder="1" applyAlignment="1" applyProtection="1">
      <alignment horizontal="center" vertical="center"/>
    </xf>
    <xf numFmtId="0" fontId="52" fillId="23" borderId="24" xfId="9" applyFont="1" applyFill="1" applyBorder="1" applyAlignment="1" applyProtection="1">
      <alignment horizontal="center" vertical="center"/>
    </xf>
    <xf numFmtId="0" fontId="52" fillId="23" borderId="17" xfId="9" applyFont="1" applyFill="1" applyBorder="1" applyAlignment="1" applyProtection="1">
      <alignment horizontal="center" vertical="center"/>
    </xf>
    <xf numFmtId="0" fontId="52" fillId="23" borderId="19" xfId="9" applyFont="1" applyFill="1" applyBorder="1" applyAlignment="1" applyProtection="1">
      <alignment horizontal="center" vertical="center"/>
    </xf>
    <xf numFmtId="0" fontId="41" fillId="23" borderId="26" xfId="9" applyFont="1" applyFill="1" applyBorder="1" applyAlignment="1" applyProtection="1">
      <alignment horizontal="center" vertical="center"/>
    </xf>
    <xf numFmtId="0" fontId="41" fillId="23" borderId="81" xfId="9" applyFont="1" applyFill="1" applyBorder="1" applyAlignment="1" applyProtection="1">
      <alignment horizontal="center" vertical="center"/>
    </xf>
    <xf numFmtId="0" fontId="41" fillId="23" borderId="28" xfId="9" applyFont="1" applyFill="1" applyBorder="1" applyAlignment="1" applyProtection="1">
      <alignment horizontal="center" vertical="center"/>
    </xf>
    <xf numFmtId="0" fontId="41" fillId="23" borderId="10" xfId="9" applyFont="1" applyFill="1" applyBorder="1" applyAlignment="1" applyProtection="1">
      <alignment horizontal="center" vertical="center"/>
    </xf>
    <xf numFmtId="0" fontId="41" fillId="23" borderId="79" xfId="9" applyFont="1" applyFill="1" applyBorder="1" applyAlignment="1" applyProtection="1">
      <alignment horizontal="center" vertical="center"/>
    </xf>
    <xf numFmtId="0" fontId="41" fillId="23" borderId="48" xfId="9" applyFont="1" applyFill="1" applyBorder="1" applyAlignment="1" applyProtection="1">
      <alignment horizontal="center" vertical="center"/>
    </xf>
    <xf numFmtId="0" fontId="41" fillId="23" borderId="78" xfId="9" applyFont="1" applyFill="1" applyBorder="1" applyAlignment="1" applyProtection="1">
      <alignment horizontal="center" vertical="center"/>
    </xf>
    <xf numFmtId="0" fontId="52" fillId="23" borderId="82" xfId="9" applyFont="1" applyFill="1" applyBorder="1" applyAlignment="1" applyProtection="1">
      <alignment horizontal="center" vertical="center"/>
    </xf>
    <xf numFmtId="0" fontId="52" fillId="23" borderId="40" xfId="9" applyFont="1" applyFill="1" applyBorder="1" applyAlignment="1" applyProtection="1">
      <alignment horizontal="center" vertical="center"/>
    </xf>
    <xf numFmtId="0" fontId="52" fillId="23" borderId="83" xfId="9" applyFont="1" applyFill="1" applyBorder="1" applyAlignment="1" applyProtection="1">
      <alignment horizontal="center" vertical="center"/>
    </xf>
    <xf numFmtId="0" fontId="52" fillId="23" borderId="34" xfId="9" applyFont="1" applyFill="1" applyBorder="1" applyAlignment="1" applyProtection="1">
      <alignment horizontal="center" vertical="center"/>
    </xf>
    <xf numFmtId="0" fontId="52" fillId="23" borderId="20" xfId="9" applyFont="1" applyFill="1" applyBorder="1" applyAlignment="1" applyProtection="1">
      <alignment horizontal="center" vertical="center"/>
    </xf>
    <xf numFmtId="0" fontId="55" fillId="23" borderId="46" xfId="9" applyFont="1" applyFill="1" applyBorder="1" applyAlignment="1" applyProtection="1">
      <alignment horizontal="center" vertical="center" wrapText="1"/>
    </xf>
    <xf numFmtId="0" fontId="55" fillId="23" borderId="49" xfId="9" applyFont="1" applyFill="1" applyBorder="1" applyAlignment="1" applyProtection="1">
      <alignment horizontal="center" vertical="center" wrapText="1"/>
    </xf>
    <xf numFmtId="0" fontId="55" fillId="23" borderId="0" xfId="9" applyFont="1" applyFill="1" applyBorder="1" applyAlignment="1" applyProtection="1">
      <alignment horizontal="center" vertical="center" wrapText="1"/>
    </xf>
    <xf numFmtId="0" fontId="55" fillId="23" borderId="27" xfId="9" applyFont="1" applyFill="1" applyBorder="1" applyAlignment="1" applyProtection="1">
      <alignment horizontal="center" vertical="center" wrapText="1"/>
    </xf>
    <xf numFmtId="0" fontId="55" fillId="23" borderId="7" xfId="9" applyFont="1" applyFill="1" applyBorder="1" applyAlignment="1" applyProtection="1">
      <alignment horizontal="center" vertical="center" wrapText="1"/>
    </xf>
    <xf numFmtId="0" fontId="55" fillId="23" borderId="8" xfId="9" applyFont="1" applyFill="1" applyBorder="1" applyAlignment="1" applyProtection="1">
      <alignment horizontal="center" vertical="center" wrapText="1"/>
    </xf>
    <xf numFmtId="1" fontId="52" fillId="23" borderId="82" xfId="9" applyNumberFormat="1" applyFont="1" applyFill="1" applyBorder="1" applyAlignment="1" applyProtection="1">
      <alignment horizontal="center" vertical="center"/>
      <protection hidden="1"/>
    </xf>
    <xf numFmtId="1" fontId="52" fillId="23" borderId="40" xfId="9" applyNumberFormat="1" applyFont="1" applyFill="1" applyBorder="1" applyAlignment="1" applyProtection="1">
      <alignment horizontal="center" vertical="center"/>
      <protection hidden="1"/>
    </xf>
    <xf numFmtId="1" fontId="52" fillId="23" borderId="83" xfId="9" applyNumberFormat="1" applyFont="1" applyFill="1" applyBorder="1" applyAlignment="1" applyProtection="1">
      <alignment horizontal="center" vertical="center"/>
      <protection hidden="1"/>
    </xf>
    <xf numFmtId="1" fontId="52" fillId="23" borderId="86" xfId="9" applyNumberFormat="1" applyFont="1" applyFill="1" applyBorder="1" applyAlignment="1" applyProtection="1">
      <alignment horizontal="center" vertical="center"/>
      <protection hidden="1"/>
    </xf>
    <xf numFmtId="1" fontId="52" fillId="23" borderId="88" xfId="9" applyNumberFormat="1" applyFont="1" applyFill="1" applyBorder="1" applyAlignment="1" applyProtection="1">
      <alignment horizontal="center" vertical="center"/>
      <protection hidden="1"/>
    </xf>
    <xf numFmtId="1" fontId="52" fillId="23" borderId="87" xfId="9" applyNumberFormat="1" applyFont="1" applyFill="1" applyBorder="1" applyAlignment="1" applyProtection="1">
      <alignment horizontal="center" vertical="center"/>
      <protection hidden="1"/>
    </xf>
    <xf numFmtId="1" fontId="52" fillId="23" borderId="45" xfId="9" applyNumberFormat="1" applyFont="1" applyFill="1" applyBorder="1" applyAlignment="1" applyProtection="1">
      <alignment horizontal="center" vertical="center"/>
      <protection hidden="1"/>
    </xf>
    <xf numFmtId="1" fontId="52" fillId="23" borderId="15" xfId="9" applyNumberFormat="1" applyFont="1" applyFill="1" applyBorder="1" applyAlignment="1" applyProtection="1">
      <alignment horizontal="center" vertical="center"/>
      <protection hidden="1"/>
    </xf>
    <xf numFmtId="1" fontId="52" fillId="23" borderId="34" xfId="9" applyNumberFormat="1" applyFont="1" applyFill="1" applyBorder="1" applyAlignment="1" applyProtection="1">
      <alignment horizontal="center" vertical="center"/>
      <protection hidden="1"/>
    </xf>
    <xf numFmtId="1" fontId="52" fillId="23" borderId="72" xfId="9" applyNumberFormat="1" applyFont="1" applyFill="1" applyBorder="1" applyAlignment="1" applyProtection="1">
      <alignment horizontal="center" vertical="center"/>
      <protection hidden="1"/>
    </xf>
    <xf numFmtId="1" fontId="52" fillId="23" borderId="21" xfId="9" applyNumberFormat="1" applyFont="1" applyFill="1" applyBorder="1" applyAlignment="1" applyProtection="1">
      <alignment horizontal="center" vertical="center"/>
      <protection hidden="1"/>
    </xf>
    <xf numFmtId="1" fontId="52" fillId="23" borderId="20" xfId="9" applyNumberFormat="1" applyFont="1" applyFill="1" applyBorder="1" applyAlignment="1" applyProtection="1">
      <alignment horizontal="center" vertical="center"/>
      <protection hidden="1"/>
    </xf>
    <xf numFmtId="1" fontId="52" fillId="23" borderId="29" xfId="9" applyNumberFormat="1" applyFont="1" applyFill="1" applyBorder="1" applyAlignment="1" applyProtection="1">
      <alignment horizontal="center" vertical="center"/>
      <protection hidden="1"/>
    </xf>
    <xf numFmtId="1" fontId="52" fillId="23" borderId="16" xfId="9" applyNumberFormat="1" applyFont="1" applyFill="1" applyBorder="1" applyAlignment="1" applyProtection="1">
      <alignment horizontal="center" vertical="center"/>
      <protection hidden="1"/>
    </xf>
    <xf numFmtId="1" fontId="52" fillId="23" borderId="14" xfId="9" applyNumberFormat="1" applyFont="1" applyFill="1" applyBorder="1" applyAlignment="1" applyProtection="1">
      <alignment horizontal="center" vertical="center"/>
      <protection hidden="1"/>
    </xf>
    <xf numFmtId="1" fontId="52" fillId="23" borderId="11" xfId="9" applyNumberFormat="1" applyFont="1" applyFill="1" applyBorder="1" applyAlignment="1" applyProtection="1">
      <alignment horizontal="center" vertical="center"/>
      <protection hidden="1"/>
    </xf>
    <xf numFmtId="0" fontId="54" fillId="23" borderId="93" xfId="9" applyFont="1" applyFill="1" applyBorder="1" applyAlignment="1" applyProtection="1">
      <alignment horizontal="center" vertical="center"/>
      <protection hidden="1"/>
    </xf>
    <xf numFmtId="0" fontId="54" fillId="23" borderId="24" xfId="9" applyFont="1" applyFill="1" applyBorder="1" applyAlignment="1" applyProtection="1">
      <alignment horizontal="center" vertical="center"/>
      <protection hidden="1"/>
    </xf>
    <xf numFmtId="0" fontId="54" fillId="23" borderId="19" xfId="9" applyFont="1" applyFill="1" applyBorder="1" applyAlignment="1" applyProtection="1">
      <alignment horizontal="center" vertical="center"/>
      <protection hidden="1"/>
    </xf>
    <xf numFmtId="0" fontId="53" fillId="23" borderId="91" xfId="9" applyFont="1" applyFill="1" applyBorder="1" applyAlignment="1" applyProtection="1">
      <alignment horizontal="center" vertical="center" textRotation="90"/>
    </xf>
    <xf numFmtId="0" fontId="53" fillId="23" borderId="27" xfId="9" applyFont="1" applyFill="1" applyBorder="1" applyAlignment="1" applyProtection="1">
      <alignment horizontal="center" vertical="center" textRotation="90"/>
    </xf>
    <xf numFmtId="0" fontId="53" fillId="23" borderId="25" xfId="9" applyFont="1" applyFill="1" applyBorder="1" applyAlignment="1" applyProtection="1">
      <alignment horizontal="center" vertical="center" textRotation="90"/>
    </xf>
    <xf numFmtId="0" fontId="53" fillId="23" borderId="80" xfId="9" applyFont="1" applyFill="1" applyBorder="1" applyAlignment="1" applyProtection="1">
      <alignment horizontal="center" vertical="center" textRotation="90"/>
    </xf>
    <xf numFmtId="0" fontId="41" fillId="23" borderId="44" xfId="9" applyFont="1" applyFill="1" applyBorder="1" applyAlignment="1" applyProtection="1">
      <alignment horizontal="center" vertical="center"/>
    </xf>
    <xf numFmtId="0" fontId="41" fillId="23" borderId="13" xfId="9" applyFont="1" applyFill="1" applyBorder="1" applyAlignment="1" applyProtection="1">
      <alignment horizontal="center" vertical="center"/>
    </xf>
    <xf numFmtId="0" fontId="41" fillId="23" borderId="26" xfId="9" applyFont="1" applyFill="1" applyBorder="1" applyAlignment="1" applyProtection="1">
      <alignment horizontal="center" vertical="center" textRotation="2"/>
    </xf>
    <xf numFmtId="0" fontId="41" fillId="23" borderId="100" xfId="9" applyFont="1" applyFill="1" applyBorder="1" applyAlignment="1" applyProtection="1">
      <alignment horizontal="center" vertical="center" textRotation="2"/>
    </xf>
    <xf numFmtId="0" fontId="41" fillId="23" borderId="81" xfId="9" applyFont="1" applyFill="1" applyBorder="1" applyAlignment="1" applyProtection="1">
      <alignment horizontal="center" vertical="center" textRotation="2"/>
    </xf>
    <xf numFmtId="0" fontId="41" fillId="23" borderId="27" xfId="9" applyFont="1" applyFill="1" applyBorder="1" applyAlignment="1" applyProtection="1">
      <alignment horizontal="center" vertical="center"/>
    </xf>
    <xf numFmtId="0" fontId="41" fillId="23" borderId="85" xfId="9" applyFont="1" applyFill="1" applyBorder="1" applyAlignment="1" applyProtection="1">
      <alignment horizontal="center" vertical="center"/>
    </xf>
    <xf numFmtId="0" fontId="41" fillId="23" borderId="35" xfId="9" applyFont="1" applyFill="1" applyBorder="1" applyAlignment="1" applyProtection="1">
      <alignment horizontal="center" vertical="center"/>
    </xf>
    <xf numFmtId="0" fontId="41" fillId="23" borderId="17" xfId="9" applyFont="1" applyFill="1" applyBorder="1" applyAlignment="1" applyProtection="1">
      <alignment horizontal="center" vertical="center"/>
    </xf>
    <xf numFmtId="0" fontId="41" fillId="23" borderId="18" xfId="9" applyFont="1" applyFill="1" applyBorder="1" applyAlignment="1" applyProtection="1">
      <alignment horizontal="center" vertical="center"/>
    </xf>
    <xf numFmtId="0" fontId="41" fillId="23" borderId="19" xfId="9" applyFont="1" applyFill="1" applyBorder="1" applyAlignment="1" applyProtection="1">
      <alignment horizontal="center" vertical="center"/>
    </xf>
    <xf numFmtId="0" fontId="41" fillId="23" borderId="72" xfId="9" applyFont="1" applyFill="1" applyBorder="1" applyAlignment="1" applyProtection="1">
      <alignment horizontal="center" vertical="center"/>
    </xf>
    <xf numFmtId="0" fontId="41" fillId="23" borderId="11" xfId="9" applyFont="1" applyFill="1" applyBorder="1" applyAlignment="1" applyProtection="1">
      <alignment horizontal="center" vertical="center"/>
    </xf>
    <xf numFmtId="0" fontId="41" fillId="23" borderId="90" xfId="9" applyFont="1" applyFill="1" applyBorder="1" applyAlignment="1" applyProtection="1">
      <alignment horizontal="center" vertical="center" wrapText="1"/>
    </xf>
    <xf numFmtId="0" fontId="41" fillId="23" borderId="77" xfId="9" applyFont="1" applyFill="1" applyBorder="1" applyAlignment="1" applyProtection="1">
      <alignment horizontal="center" vertical="center" wrapText="1"/>
    </xf>
    <xf numFmtId="0" fontId="41" fillId="23" borderId="39" xfId="9" applyFont="1" applyFill="1" applyBorder="1" applyAlignment="1" applyProtection="1">
      <alignment horizontal="center" vertical="center" wrapText="1"/>
    </xf>
    <xf numFmtId="0" fontId="41" fillId="23" borderId="0" xfId="9" applyFont="1" applyFill="1" applyBorder="1" applyAlignment="1" applyProtection="1">
      <alignment horizontal="center" vertical="center" wrapText="1"/>
    </xf>
    <xf numFmtId="0" fontId="41" fillId="23" borderId="91" xfId="9" applyFont="1" applyFill="1" applyBorder="1" applyAlignment="1" applyProtection="1">
      <alignment horizontal="center" vertical="center" wrapText="1"/>
    </xf>
    <xf numFmtId="0" fontId="41" fillId="23" borderId="84" xfId="9" applyFont="1" applyFill="1" applyBorder="1" applyAlignment="1" applyProtection="1">
      <alignment horizontal="center" vertical="center" wrapText="1"/>
    </xf>
    <xf numFmtId="0" fontId="41" fillId="23" borderId="76" xfId="9" applyFont="1" applyFill="1" applyBorder="1" applyAlignment="1" applyProtection="1">
      <alignment horizontal="center" vertical="center" wrapText="1"/>
    </xf>
    <xf numFmtId="0" fontId="41" fillId="23" borderId="85" xfId="9" applyFont="1" applyFill="1" applyBorder="1" applyAlignment="1" applyProtection="1">
      <alignment horizontal="center" vertical="center" wrapText="1"/>
    </xf>
    <xf numFmtId="0" fontId="52" fillId="23" borderId="82" xfId="9" applyFont="1" applyFill="1" applyBorder="1" applyAlignment="1" applyProtection="1">
      <alignment horizontal="center" vertical="center"/>
      <protection hidden="1"/>
    </xf>
    <xf numFmtId="0" fontId="52" fillId="23" borderId="83" xfId="9" applyFont="1" applyFill="1" applyBorder="1" applyAlignment="1" applyProtection="1">
      <alignment horizontal="center" vertical="center"/>
      <protection hidden="1"/>
    </xf>
    <xf numFmtId="0" fontId="52" fillId="23" borderId="11" xfId="9" applyFont="1" applyFill="1" applyBorder="1" applyAlignment="1" applyProtection="1">
      <alignment horizontal="center" vertical="center"/>
      <protection hidden="1"/>
    </xf>
    <xf numFmtId="0" fontId="42" fillId="23" borderId="9" xfId="9" applyFill="1" applyBorder="1" applyAlignment="1" applyProtection="1">
      <alignment horizontal="center" vertical="center"/>
      <protection hidden="1"/>
    </xf>
    <xf numFmtId="0" fontId="42" fillId="23" borderId="47" xfId="9" applyFill="1" applyBorder="1" applyAlignment="1" applyProtection="1">
      <alignment horizontal="center" vertical="center"/>
      <protection hidden="1"/>
    </xf>
    <xf numFmtId="0" fontId="42" fillId="23" borderId="101" xfId="9" applyFill="1" applyBorder="1" applyAlignment="1" applyProtection="1">
      <alignment horizontal="center" vertical="center"/>
      <protection hidden="1"/>
    </xf>
    <xf numFmtId="0" fontId="42" fillId="23" borderId="50" xfId="9" applyFill="1" applyBorder="1" applyAlignment="1" applyProtection="1">
      <alignment horizontal="left" vertical="center"/>
      <protection locked="0"/>
    </xf>
    <xf numFmtId="0" fontId="42" fillId="23" borderId="46" xfId="9" applyFill="1" applyBorder="1" applyAlignment="1" applyProtection="1">
      <alignment horizontal="left" vertical="center"/>
      <protection locked="0"/>
    </xf>
    <xf numFmtId="0" fontId="42" fillId="23" borderId="49" xfId="9" applyFill="1" applyBorder="1" applyAlignment="1" applyProtection="1">
      <alignment horizontal="left" vertical="center"/>
      <protection locked="0"/>
    </xf>
    <xf numFmtId="0" fontId="42" fillId="23" borderId="39" xfId="9" applyFill="1" applyBorder="1" applyAlignment="1" applyProtection="1">
      <alignment horizontal="left" vertical="center"/>
      <protection locked="0"/>
    </xf>
    <xf numFmtId="0" fontId="42" fillId="23" borderId="0" xfId="9" applyFill="1" applyBorder="1" applyAlignment="1" applyProtection="1">
      <alignment horizontal="left" vertical="center"/>
      <protection locked="0"/>
    </xf>
    <xf numFmtId="0" fontId="42" fillId="23" borderId="27" xfId="9" applyFill="1" applyBorder="1" applyAlignment="1" applyProtection="1">
      <alignment horizontal="left" vertical="center"/>
      <protection locked="0"/>
    </xf>
    <xf numFmtId="0" fontId="42" fillId="23" borderId="65" xfId="9" applyFill="1" applyBorder="1" applyAlignment="1" applyProtection="1">
      <alignment horizontal="left" vertical="center"/>
      <protection locked="0"/>
    </xf>
    <xf numFmtId="0" fontId="42" fillId="23" borderId="7" xfId="9" applyFill="1" applyBorder="1" applyAlignment="1" applyProtection="1">
      <alignment horizontal="left" vertical="center"/>
      <protection locked="0"/>
    </xf>
    <xf numFmtId="0" fontId="42" fillId="23" borderId="8" xfId="9" applyFill="1" applyBorder="1" applyAlignment="1" applyProtection="1">
      <alignment horizontal="left" vertical="center"/>
      <protection locked="0"/>
    </xf>
    <xf numFmtId="165" fontId="66" fillId="23" borderId="7" xfId="9" applyNumberFormat="1" applyFont="1" applyFill="1" applyBorder="1" applyAlignment="1" applyProtection="1">
      <alignment horizontal="center"/>
      <protection locked="0"/>
    </xf>
    <xf numFmtId="0" fontId="67" fillId="23" borderId="101" xfId="9" applyFont="1" applyFill="1" applyBorder="1" applyAlignment="1" applyProtection="1">
      <alignment horizontal="center"/>
      <protection hidden="1"/>
    </xf>
    <xf numFmtId="0" fontId="67" fillId="23" borderId="22" xfId="9" applyFont="1" applyFill="1" applyBorder="1" applyAlignment="1" applyProtection="1">
      <alignment horizontal="center"/>
      <protection hidden="1"/>
    </xf>
    <xf numFmtId="0" fontId="67" fillId="23" borderId="99" xfId="9" applyFont="1" applyFill="1" applyBorder="1" applyAlignment="1" applyProtection="1">
      <alignment horizontal="center"/>
      <protection hidden="1"/>
    </xf>
    <xf numFmtId="0" fontId="41" fillId="23" borderId="96" xfId="9" applyFont="1" applyFill="1" applyBorder="1" applyAlignment="1" applyProtection="1">
      <alignment horizontal="center" vertical="center" textRotation="90"/>
      <protection hidden="1"/>
    </xf>
    <xf numFmtId="0" fontId="41" fillId="23" borderId="93" xfId="9" applyFont="1" applyFill="1" applyBorder="1" applyAlignment="1" applyProtection="1">
      <alignment horizontal="center" vertical="center" textRotation="90"/>
      <protection hidden="1"/>
    </xf>
    <xf numFmtId="0" fontId="41" fillId="23" borderId="23" xfId="9" applyFont="1" applyFill="1" applyBorder="1" applyAlignment="1" applyProtection="1">
      <alignment horizontal="center" vertical="center" textRotation="90"/>
      <protection hidden="1"/>
    </xf>
    <xf numFmtId="0" fontId="100" fillId="23" borderId="50" xfId="9" applyFont="1" applyFill="1" applyBorder="1" applyAlignment="1" applyProtection="1">
      <alignment horizontal="center" vertical="center"/>
      <protection hidden="1"/>
    </xf>
    <xf numFmtId="0" fontId="100" fillId="23" borderId="46" xfId="9" applyFont="1" applyFill="1" applyBorder="1" applyAlignment="1" applyProtection="1">
      <alignment horizontal="center" vertical="center"/>
      <protection hidden="1"/>
    </xf>
    <xf numFmtId="0" fontId="100" fillId="23" borderId="49" xfId="9" applyFont="1" applyFill="1" applyBorder="1" applyAlignment="1" applyProtection="1">
      <alignment horizontal="center" vertical="center"/>
      <protection hidden="1"/>
    </xf>
    <xf numFmtId="0" fontId="100" fillId="23" borderId="65" xfId="9" applyFont="1" applyFill="1" applyBorder="1" applyAlignment="1" applyProtection="1">
      <alignment horizontal="center" vertical="center"/>
      <protection hidden="1"/>
    </xf>
    <xf numFmtId="0" fontId="100" fillId="23" borderId="7" xfId="9" applyFont="1" applyFill="1" applyBorder="1" applyAlignment="1" applyProtection="1">
      <alignment horizontal="center" vertical="center"/>
      <protection hidden="1"/>
    </xf>
    <xf numFmtId="0" fontId="100" fillId="23" borderId="8" xfId="9" applyFont="1" applyFill="1" applyBorder="1" applyAlignment="1" applyProtection="1">
      <alignment horizontal="center" vertical="center"/>
      <protection hidden="1"/>
    </xf>
    <xf numFmtId="2" fontId="52" fillId="23" borderId="10" xfId="9" applyNumberFormat="1" applyFont="1" applyFill="1" applyBorder="1" applyAlignment="1" applyProtection="1">
      <alignment horizontal="center" vertical="center"/>
    </xf>
    <xf numFmtId="2" fontId="52" fillId="23" borderId="13" xfId="9" applyNumberFormat="1" applyFont="1" applyFill="1" applyBorder="1" applyAlignment="1" applyProtection="1">
      <alignment horizontal="center" vertical="center"/>
    </xf>
    <xf numFmtId="2" fontId="52" fillId="23" borderId="11" xfId="9" applyNumberFormat="1" applyFont="1" applyFill="1" applyBorder="1" applyAlignment="1" applyProtection="1">
      <alignment horizontal="center" vertical="center"/>
    </xf>
    <xf numFmtId="2" fontId="52" fillId="23" borderId="21" xfId="9" applyNumberFormat="1" applyFont="1" applyFill="1" applyBorder="1" applyAlignment="1" applyProtection="1">
      <alignment horizontal="center" vertical="center"/>
    </xf>
    <xf numFmtId="2" fontId="102" fillId="23" borderId="14" xfId="9" applyNumberFormat="1" applyFont="1" applyFill="1" applyBorder="1" applyAlignment="1" applyProtection="1">
      <alignment horizontal="center" vertical="center"/>
    </xf>
    <xf numFmtId="2" fontId="102" fillId="23" borderId="16" xfId="9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/>
    </xf>
    <xf numFmtId="0" fontId="7" fillId="0" borderId="47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86" fillId="23" borderId="50" xfId="0" applyFont="1" applyFill="1" applyBorder="1" applyAlignment="1" applyProtection="1">
      <alignment horizontal="center" vertical="center"/>
    </xf>
    <xf numFmtId="0" fontId="86" fillId="23" borderId="46" xfId="0" applyFont="1" applyFill="1" applyBorder="1" applyAlignment="1" applyProtection="1">
      <alignment horizontal="center" vertical="center"/>
    </xf>
    <xf numFmtId="0" fontId="86" fillId="23" borderId="49" xfId="0" applyFont="1" applyFill="1" applyBorder="1" applyAlignment="1" applyProtection="1">
      <alignment horizontal="center" vertical="center"/>
    </xf>
    <xf numFmtId="0" fontId="86" fillId="23" borderId="65" xfId="0" applyFont="1" applyFill="1" applyBorder="1" applyAlignment="1" applyProtection="1">
      <alignment horizontal="center" vertical="center"/>
    </xf>
    <xf numFmtId="0" fontId="86" fillId="23" borderId="7" xfId="0" applyFont="1" applyFill="1" applyBorder="1" applyAlignment="1" applyProtection="1">
      <alignment horizontal="center" vertical="center"/>
    </xf>
    <xf numFmtId="0" fontId="86" fillId="23" borderId="8" xfId="0" applyFont="1" applyFill="1" applyBorder="1" applyAlignment="1" applyProtection="1">
      <alignment horizontal="center" vertical="center"/>
    </xf>
    <xf numFmtId="0" fontId="86" fillId="23" borderId="118" xfId="0" applyFont="1" applyFill="1" applyBorder="1" applyAlignment="1" applyProtection="1">
      <alignment horizontal="center" vertical="center" wrapText="1"/>
    </xf>
    <xf numFmtId="0" fontId="86" fillId="23" borderId="120" xfId="0" applyFont="1" applyFill="1" applyBorder="1" applyAlignment="1" applyProtection="1">
      <alignment horizontal="center" vertical="center" wrapText="1"/>
    </xf>
    <xf numFmtId="0" fontId="86" fillId="23" borderId="122" xfId="0" applyFont="1" applyFill="1" applyBorder="1" applyAlignment="1" applyProtection="1">
      <alignment horizontal="center" vertical="center" wrapText="1"/>
    </xf>
    <xf numFmtId="0" fontId="86" fillId="23" borderId="124" xfId="0" applyFont="1" applyFill="1" applyBorder="1" applyAlignment="1" applyProtection="1">
      <alignment horizontal="center" vertical="center" wrapText="1"/>
    </xf>
    <xf numFmtId="0" fontId="86" fillId="23" borderId="46" xfId="0" applyFont="1" applyFill="1" applyBorder="1" applyAlignment="1" applyProtection="1">
      <alignment horizontal="center" vertical="center" wrapText="1"/>
    </xf>
    <xf numFmtId="0" fontId="86" fillId="23" borderId="127" xfId="0" applyFont="1" applyFill="1" applyBorder="1" applyAlignment="1" applyProtection="1">
      <alignment horizontal="center" vertical="center" wrapText="1"/>
    </xf>
    <xf numFmtId="0" fontId="86" fillId="23" borderId="0" xfId="0" applyFont="1" applyFill="1" applyBorder="1" applyAlignment="1" applyProtection="1">
      <alignment horizontal="center" vertical="center" wrapText="1"/>
    </xf>
    <xf numFmtId="0" fontId="86" fillId="23" borderId="126" xfId="0" applyFont="1" applyFill="1" applyBorder="1" applyAlignment="1" applyProtection="1">
      <alignment horizontal="center" vertical="center" wrapText="1"/>
    </xf>
    <xf numFmtId="0" fontId="86" fillId="23" borderId="123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86" fillId="23" borderId="128" xfId="0" applyFont="1" applyFill="1" applyBorder="1" applyAlignment="1" applyProtection="1">
      <alignment horizontal="center" vertical="center" wrapText="1"/>
    </xf>
    <xf numFmtId="0" fontId="86" fillId="23" borderId="119" xfId="0" applyFont="1" applyFill="1" applyBorder="1" applyAlignment="1" applyProtection="1">
      <alignment horizontal="center" vertical="center" wrapText="1"/>
    </xf>
    <xf numFmtId="0" fontId="86" fillId="23" borderId="121" xfId="0" applyFont="1" applyFill="1" applyBorder="1" applyAlignment="1" applyProtection="1">
      <alignment horizontal="center" vertical="center" wrapText="1"/>
    </xf>
    <xf numFmtId="0" fontId="86" fillId="23" borderId="125" xfId="0" applyFont="1" applyFill="1" applyBorder="1" applyAlignment="1" applyProtection="1">
      <alignment horizontal="center" vertical="center" wrapText="1"/>
    </xf>
    <xf numFmtId="0" fontId="85" fillId="23" borderId="9" xfId="0" applyFont="1" applyFill="1" applyBorder="1" applyAlignment="1" applyProtection="1">
      <alignment horizontal="left" vertical="center" wrapText="1"/>
    </xf>
    <xf numFmtId="0" fontId="85" fillId="23" borderId="47" xfId="0" applyFont="1" applyFill="1" applyBorder="1" applyAlignment="1" applyProtection="1">
      <alignment horizontal="left" vertical="center" wrapText="1"/>
    </xf>
    <xf numFmtId="0" fontId="85" fillId="23" borderId="2" xfId="0" applyFont="1" applyFill="1" applyBorder="1" applyAlignment="1" applyProtection="1">
      <alignment horizontal="left" vertical="center" wrapText="1"/>
    </xf>
    <xf numFmtId="0" fontId="93" fillId="23" borderId="9" xfId="0" applyFont="1" applyFill="1" applyBorder="1" applyAlignment="1" applyProtection="1">
      <alignment horizontal="center" vertical="center" wrapText="1"/>
    </xf>
    <xf numFmtId="0" fontId="93" fillId="23" borderId="47" xfId="0" applyFont="1" applyFill="1" applyBorder="1" applyAlignment="1" applyProtection="1">
      <alignment horizontal="center" vertical="center" wrapText="1"/>
    </xf>
    <xf numFmtId="0" fontId="93" fillId="23" borderId="2" xfId="0" applyFont="1" applyFill="1" applyBorder="1" applyAlignment="1" applyProtection="1">
      <alignment horizontal="center" vertical="center" wrapText="1"/>
    </xf>
    <xf numFmtId="0" fontId="86" fillId="23" borderId="9" xfId="0" applyFont="1" applyFill="1" applyBorder="1" applyAlignment="1" applyProtection="1">
      <alignment horizontal="center" vertical="center" wrapText="1"/>
    </xf>
    <xf numFmtId="0" fontId="86" fillId="23" borderId="47" xfId="0" applyFont="1" applyFill="1" applyBorder="1" applyAlignment="1" applyProtection="1">
      <alignment horizontal="center" vertical="center" wrapText="1"/>
    </xf>
    <xf numFmtId="0" fontId="86" fillId="23" borderId="2" xfId="0" applyFont="1" applyFill="1" applyBorder="1" applyAlignment="1" applyProtection="1">
      <alignment horizontal="center" vertical="center" wrapText="1"/>
    </xf>
    <xf numFmtId="0" fontId="85" fillId="23" borderId="9" xfId="0" applyFont="1" applyFill="1" applyBorder="1" applyAlignment="1" applyProtection="1">
      <alignment horizontal="left" vertical="center" wrapText="1"/>
      <protection locked="0"/>
    </xf>
    <xf numFmtId="0" fontId="85" fillId="23" borderId="47" xfId="0" applyFont="1" applyFill="1" applyBorder="1" applyAlignment="1" applyProtection="1">
      <alignment horizontal="left" vertical="center" wrapText="1"/>
      <protection locked="0"/>
    </xf>
    <xf numFmtId="0" fontId="85" fillId="23" borderId="2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8" fillId="23" borderId="9" xfId="9" applyNumberFormat="1" applyFont="1" applyFill="1" applyBorder="1" applyAlignment="1" applyProtection="1">
      <alignment horizontal="center"/>
      <protection locked="0"/>
    </xf>
    <xf numFmtId="165" fontId="8" fillId="23" borderId="2" xfId="9" applyNumberFormat="1" applyFont="1" applyFill="1" applyBorder="1" applyAlignment="1" applyProtection="1">
      <alignment horizontal="center"/>
      <protection locked="0"/>
    </xf>
    <xf numFmtId="0" fontId="33" fillId="0" borderId="66" xfId="0" applyFont="1" applyBorder="1" applyAlignment="1" applyProtection="1">
      <alignment horizontal="center"/>
    </xf>
    <xf numFmtId="0" fontId="87" fillId="0" borderId="26" xfId="0" applyFont="1" applyBorder="1" applyAlignment="1" applyProtection="1">
      <alignment horizontal="center"/>
    </xf>
    <xf numFmtId="0" fontId="87" fillId="0" borderId="100" xfId="0" applyFont="1" applyBorder="1" applyAlignment="1" applyProtection="1">
      <alignment horizontal="center"/>
    </xf>
    <xf numFmtId="0" fontId="87" fillId="0" borderId="66" xfId="0" applyFont="1" applyBorder="1" applyAlignment="1" applyProtection="1">
      <alignment horizontal="center"/>
    </xf>
    <xf numFmtId="0" fontId="23" fillId="0" borderId="9" xfId="0" applyFont="1" applyBorder="1" applyAlignment="1" applyProtection="1">
      <alignment horizontal="center"/>
    </xf>
    <xf numFmtId="0" fontId="23" fillId="0" borderId="47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0" fillId="0" borderId="39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85" fillId="23" borderId="9" xfId="0" applyFont="1" applyFill="1" applyBorder="1" applyAlignment="1" applyProtection="1">
      <alignment horizontal="left" vertical="center" wrapText="1"/>
      <protection hidden="1"/>
    </xf>
    <xf numFmtId="0" fontId="85" fillId="23" borderId="47" xfId="0" applyFont="1" applyFill="1" applyBorder="1" applyAlignment="1" applyProtection="1">
      <alignment horizontal="left" vertical="center" wrapText="1"/>
      <protection hidden="1"/>
    </xf>
    <xf numFmtId="0" fontId="85" fillId="23" borderId="2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47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27" xfId="0" applyFont="1" applyBorder="1" applyAlignment="1" applyProtection="1">
      <alignment horizontal="right"/>
      <protection hidden="1"/>
    </xf>
    <xf numFmtId="0" fontId="24" fillId="14" borderId="47" xfId="3" applyFont="1" applyFill="1" applyBorder="1" applyAlignment="1" applyProtection="1">
      <alignment horizontal="center" vertical="center" wrapText="1"/>
    </xf>
    <xf numFmtId="0" fontId="24" fillId="14" borderId="2" xfId="3" applyFont="1" applyFill="1" applyBorder="1" applyAlignment="1" applyProtection="1">
      <alignment horizontal="center" vertical="center" wrapText="1"/>
    </xf>
    <xf numFmtId="0" fontId="44" fillId="9" borderId="7" xfId="9" applyFont="1" applyFill="1" applyBorder="1" applyAlignment="1" applyProtection="1">
      <alignment horizontal="center"/>
    </xf>
    <xf numFmtId="0" fontId="96" fillId="8" borderId="26" xfId="3" applyFont="1" applyFill="1" applyBorder="1" applyAlignment="1" applyProtection="1">
      <alignment horizontal="center" vertical="center" wrapText="1"/>
    </xf>
    <xf numFmtId="0" fontId="96" fillId="8" borderId="66" xfId="3" applyFont="1" applyFill="1" applyBorder="1" applyAlignment="1" applyProtection="1">
      <alignment horizontal="center" vertical="center" wrapText="1"/>
    </xf>
    <xf numFmtId="0" fontId="7" fillId="14" borderId="26" xfId="3" applyFont="1" applyFill="1" applyBorder="1" applyAlignment="1" applyProtection="1">
      <alignment horizontal="center" vertical="center" wrapText="1"/>
    </xf>
    <xf numFmtId="0" fontId="7" fillId="14" borderId="66" xfId="3" applyFont="1" applyFill="1" applyBorder="1" applyAlignment="1" applyProtection="1">
      <alignment horizontal="center" vertical="center" wrapText="1"/>
    </xf>
    <xf numFmtId="0" fontId="54" fillId="17" borderId="79" xfId="0" applyFont="1" applyFill="1" applyBorder="1" applyAlignment="1" applyProtection="1">
      <alignment horizontal="center"/>
    </xf>
    <xf numFmtId="0" fontId="54" fillId="17" borderId="48" xfId="0" applyFont="1" applyFill="1" applyBorder="1" applyAlignment="1" applyProtection="1">
      <alignment horizontal="center"/>
    </xf>
    <xf numFmtId="0" fontId="54" fillId="13" borderId="79" xfId="0" applyFont="1" applyFill="1" applyBorder="1" applyAlignment="1" applyProtection="1">
      <alignment horizontal="center"/>
    </xf>
    <xf numFmtId="0" fontId="54" fillId="13" borderId="48" xfId="0" applyFont="1" applyFill="1" applyBorder="1" applyAlignment="1" applyProtection="1">
      <alignment horizontal="center"/>
    </xf>
    <xf numFmtId="0" fontId="54" fillId="13" borderId="78" xfId="0" applyFont="1" applyFill="1" applyBorder="1" applyAlignment="1" applyProtection="1">
      <alignment horizontal="center"/>
    </xf>
    <xf numFmtId="0" fontId="54" fillId="22" borderId="79" xfId="0" applyFont="1" applyFill="1" applyBorder="1" applyAlignment="1" applyProtection="1">
      <alignment horizontal="center"/>
    </xf>
    <xf numFmtId="0" fontId="54" fillId="22" borderId="48" xfId="0" applyFont="1" applyFill="1" applyBorder="1" applyAlignment="1" applyProtection="1">
      <alignment horizontal="center"/>
    </xf>
    <xf numFmtId="0" fontId="54" fillId="22" borderId="78" xfId="0" applyFont="1" applyFill="1" applyBorder="1" applyAlignment="1" applyProtection="1">
      <alignment horizontal="center"/>
    </xf>
    <xf numFmtId="1" fontId="13" fillId="8" borderId="26" xfId="3" applyNumberFormat="1" applyFont="1" applyFill="1" applyBorder="1" applyAlignment="1" applyProtection="1">
      <alignment horizontal="center" vertical="center" wrapText="1"/>
      <protection hidden="1"/>
    </xf>
    <xf numFmtId="1" fontId="13" fillId="8" borderId="100" xfId="3" applyNumberFormat="1" applyFont="1" applyFill="1" applyBorder="1" applyAlignment="1" applyProtection="1">
      <alignment horizontal="center" vertical="center" wrapText="1"/>
      <protection hidden="1"/>
    </xf>
    <xf numFmtId="1" fontId="13" fillId="8" borderId="66" xfId="3" applyNumberFormat="1" applyFont="1" applyFill="1" applyBorder="1" applyAlignment="1" applyProtection="1">
      <alignment horizontal="center" vertical="center" wrapText="1"/>
      <protection hidden="1"/>
    </xf>
    <xf numFmtId="0" fontId="13" fillId="8" borderId="26" xfId="3" applyFont="1" applyFill="1" applyBorder="1" applyAlignment="1" applyProtection="1">
      <alignment horizontal="center" vertical="center" wrapText="1"/>
      <protection hidden="1"/>
    </xf>
    <xf numFmtId="0" fontId="13" fillId="8" borderId="100" xfId="3" applyFont="1" applyFill="1" applyBorder="1" applyAlignment="1" applyProtection="1">
      <alignment horizontal="center" vertical="center" wrapText="1"/>
      <protection hidden="1"/>
    </xf>
    <xf numFmtId="0" fontId="13" fillId="8" borderId="66" xfId="3" applyFont="1" applyFill="1" applyBorder="1" applyAlignment="1" applyProtection="1">
      <alignment horizontal="center" vertical="center" wrapText="1"/>
      <protection hidden="1"/>
    </xf>
    <xf numFmtId="0" fontId="43" fillId="17" borderId="9" xfId="9" applyFont="1" applyFill="1" applyBorder="1" applyAlignment="1" applyProtection="1">
      <alignment horizontal="center" wrapText="1"/>
      <protection hidden="1"/>
    </xf>
    <xf numFmtId="0" fontId="43" fillId="17" borderId="2" xfId="9" applyFont="1" applyFill="1" applyBorder="1" applyAlignment="1" applyProtection="1">
      <alignment horizontal="center" wrapText="1"/>
      <protection hidden="1"/>
    </xf>
    <xf numFmtId="0" fontId="99" fillId="14" borderId="20" xfId="1" applyFont="1" applyFill="1" applyBorder="1" applyAlignment="1" applyProtection="1">
      <alignment horizontal="right" vertical="center" wrapText="1"/>
      <protection hidden="1"/>
    </xf>
    <xf numFmtId="0" fontId="99" fillId="14" borderId="83" xfId="1" applyFont="1" applyFill="1" applyBorder="1" applyAlignment="1" applyProtection="1">
      <alignment horizontal="right" vertical="center" wrapText="1"/>
      <protection hidden="1"/>
    </xf>
    <xf numFmtId="0" fontId="98" fillId="11" borderId="1" xfId="0" applyFont="1" applyFill="1" applyBorder="1" applyAlignment="1" applyProtection="1">
      <alignment horizontal="center"/>
    </xf>
    <xf numFmtId="0" fontId="7" fillId="17" borderId="9" xfId="0" applyFont="1" applyFill="1" applyBorder="1" applyAlignment="1" applyProtection="1">
      <alignment horizontal="center"/>
    </xf>
    <xf numFmtId="0" fontId="7" fillId="17" borderId="2" xfId="0" applyFont="1" applyFill="1" applyBorder="1" applyAlignment="1" applyProtection="1">
      <alignment horizontal="center"/>
    </xf>
    <xf numFmtId="0" fontId="7" fillId="17" borderId="26" xfId="0" applyFont="1" applyFill="1" applyBorder="1" applyAlignment="1" applyProtection="1">
      <alignment horizontal="center" vertical="center" wrapText="1"/>
    </xf>
    <xf numFmtId="0" fontId="7" fillId="17" borderId="66" xfId="0" applyFont="1" applyFill="1" applyBorder="1" applyAlignment="1" applyProtection="1">
      <alignment horizontal="center" vertical="center" wrapText="1"/>
    </xf>
    <xf numFmtId="0" fontId="105" fillId="14" borderId="65" xfId="0" applyFont="1" applyFill="1" applyBorder="1" applyAlignment="1" applyProtection="1">
      <alignment horizontal="center"/>
    </xf>
    <xf numFmtId="0" fontId="105" fillId="14" borderId="8" xfId="0" applyFont="1" applyFill="1" applyBorder="1" applyAlignment="1" applyProtection="1">
      <alignment horizontal="center"/>
    </xf>
    <xf numFmtId="0" fontId="99" fillId="14" borderId="9" xfId="1" applyFont="1" applyFill="1" applyBorder="1" applyAlignment="1" applyProtection="1">
      <alignment horizontal="center" vertical="center" wrapText="1"/>
      <protection hidden="1"/>
    </xf>
    <xf numFmtId="0" fontId="99" fillId="14" borderId="47" xfId="1" applyFont="1" applyFill="1" applyBorder="1" applyAlignment="1" applyProtection="1">
      <alignment horizontal="center" vertical="center" wrapText="1"/>
      <protection hidden="1"/>
    </xf>
    <xf numFmtId="0" fontId="99" fillId="14" borderId="2" xfId="1" applyFont="1" applyFill="1" applyBorder="1" applyAlignment="1" applyProtection="1">
      <alignment horizontal="center" vertical="center" wrapText="1"/>
      <protection hidden="1"/>
    </xf>
    <xf numFmtId="0" fontId="4" fillId="8" borderId="3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63" fillId="16" borderId="7" xfId="0" applyFont="1" applyFill="1" applyBorder="1" applyAlignment="1" applyProtection="1">
      <alignment horizontal="center" wrapText="1"/>
      <protection locked="0"/>
    </xf>
    <xf numFmtId="1" fontId="33" fillId="9" borderId="9" xfId="0" applyNumberFormat="1" applyFont="1" applyFill="1" applyBorder="1" applyAlignment="1" applyProtection="1">
      <alignment horizontal="center"/>
      <protection hidden="1"/>
    </xf>
    <xf numFmtId="1" fontId="33" fillId="9" borderId="47" xfId="0" applyNumberFormat="1" applyFont="1" applyFill="1" applyBorder="1" applyAlignment="1" applyProtection="1">
      <alignment horizontal="center"/>
      <protection hidden="1"/>
    </xf>
    <xf numFmtId="1" fontId="33" fillId="9" borderId="2" xfId="0" applyNumberFormat="1" applyFont="1" applyFill="1" applyBorder="1" applyAlignment="1" applyProtection="1">
      <alignment horizontal="center"/>
      <protection hidden="1"/>
    </xf>
    <xf numFmtId="0" fontId="61" fillId="14" borderId="9" xfId="9" applyFont="1" applyFill="1" applyBorder="1" applyAlignment="1" applyProtection="1">
      <alignment horizontal="center"/>
    </xf>
    <xf numFmtId="0" fontId="61" fillId="14" borderId="47" xfId="9" applyFont="1" applyFill="1" applyBorder="1" applyAlignment="1" applyProtection="1">
      <alignment horizontal="center"/>
    </xf>
    <xf numFmtId="0" fontId="61" fillId="14" borderId="2" xfId="9" applyFont="1" applyFill="1" applyBorder="1" applyAlignment="1" applyProtection="1">
      <alignment horizontal="center"/>
    </xf>
  </cellXfs>
  <cellStyles count="11">
    <cellStyle name="20% - Accent1" xfId="1" builtinId="30"/>
    <cellStyle name="20% - Accent3 2" xfId="8" xr:uid="{00000000-0005-0000-0000-000001000000}"/>
    <cellStyle name="20% - Accent6" xfId="4" builtinId="50"/>
    <cellStyle name="40% - Accent1" xfId="2" builtinId="31"/>
    <cellStyle name="40% - Accent6" xfId="5" builtinId="51"/>
    <cellStyle name="60% - Accent6" xfId="6" builtinId="52"/>
    <cellStyle name="Accent6" xfId="3" builtinId="49"/>
    <cellStyle name="Hyperlink" xfId="10" builtinId="8"/>
    <cellStyle name="Normal" xfId="0" builtinId="0"/>
    <cellStyle name="Normal 2" xfId="9" xr:uid="{00000000-0005-0000-0000-000009000000}"/>
    <cellStyle name="Normal 3" xfId="7" xr:uid="{00000000-0005-0000-0000-00000A000000}"/>
  </cellStyles>
  <dxfs count="0"/>
  <tableStyles count="0" defaultTableStyle="TableStyleMedium2" defaultPivotStyle="PivotStyleLight16"/>
  <colors>
    <mruColors>
      <color rgb="FFFDF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33</xdr:row>
      <xdr:rowOff>19050</xdr:rowOff>
    </xdr:from>
    <xdr:to>
      <xdr:col>22</xdr:col>
      <xdr:colOff>133350</xdr:colOff>
      <xdr:row>33</xdr:row>
      <xdr:rowOff>152400</xdr:rowOff>
    </xdr:to>
    <xdr:sp macro="" textlink="">
      <xdr:nvSpPr>
        <xdr:cNvPr id="2" name="Line 1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991475" y="6000750"/>
          <a:ext cx="114300" cy="133350"/>
        </a:xfrm>
        <a:prstGeom prst="line">
          <a:avLst/>
        </a:prstGeom>
        <a:noFill/>
        <a:ln w="952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123825</xdr:rowOff>
        </xdr:from>
        <xdr:to>
          <xdr:col>8</xdr:col>
          <xdr:colOff>447675</xdr:colOff>
          <xdr:row>9</xdr:row>
          <xdr:rowOff>28575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F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S\Statis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a 1"/>
      <sheetName val="Statistika 1"/>
      <sheetName val="Perioda 2"/>
      <sheetName val="Statistika 2"/>
      <sheetName val="Perioda 3"/>
      <sheetName val="Statistika 3"/>
      <sheetName val="Raporti"/>
      <sheetName val="Raporti administrativ"/>
      <sheetName val="Notat e vitit shkollor"/>
      <sheetName val="Planifikimi i orëve"/>
      <sheetName val="Shpjegime"/>
      <sheetName val="Nota Përfundimtare"/>
      <sheetName val="Statistika Përfundimtare"/>
    </sheetNames>
    <sheetDataSet>
      <sheetData sheetId="0">
        <row r="6">
          <cell r="Z6" t="str">
            <v>M.Z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Relationship Id="rId6" Type="http://schemas.openxmlformats.org/officeDocument/2006/relationships/comments" Target="../comments5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131"/>
  <sheetViews>
    <sheetView workbookViewId="0">
      <pane xSplit="22" ySplit="5" topLeftCell="W6" activePane="bottomRight" state="frozen"/>
      <selection pane="topRight" activeCell="W1" sqref="W1"/>
      <selection pane="bottomLeft" activeCell="A6" sqref="A6"/>
      <selection pane="bottomRight" activeCell="T3" sqref="T3:T4"/>
    </sheetView>
  </sheetViews>
  <sheetFormatPr defaultRowHeight="15" x14ac:dyDescent="0.25"/>
  <cols>
    <col min="1" max="1" width="12.7109375" style="1" customWidth="1"/>
    <col min="2" max="2" width="25.7109375" style="1" customWidth="1"/>
    <col min="3" max="21" width="6.7109375" style="1" customWidth="1"/>
    <col min="22" max="22" width="6.28515625" style="1" hidden="1" customWidth="1"/>
    <col min="23" max="16384" width="9.140625" style="1"/>
  </cols>
  <sheetData>
    <row r="1" spans="1:22" ht="15" customHeight="1" thickBot="1" x14ac:dyDescent="0.3">
      <c r="A1" s="555" t="s">
        <v>182</v>
      </c>
      <c r="B1" s="554" t="s">
        <v>185</v>
      </c>
      <c r="C1" s="663" t="s">
        <v>198</v>
      </c>
      <c r="D1" s="663"/>
      <c r="E1" s="663"/>
      <c r="F1" s="663"/>
      <c r="G1" s="663"/>
      <c r="H1" s="663"/>
      <c r="I1" s="664" t="s">
        <v>109</v>
      </c>
      <c r="J1" s="664"/>
      <c r="K1" s="664"/>
      <c r="L1" s="664"/>
      <c r="M1" s="663" t="s">
        <v>197</v>
      </c>
      <c r="N1" s="663"/>
      <c r="O1" s="663"/>
      <c r="P1" s="663"/>
      <c r="Q1" s="665" t="s">
        <v>21</v>
      </c>
      <c r="R1" s="665"/>
      <c r="S1" s="663" t="s">
        <v>137</v>
      </c>
      <c r="T1" s="663"/>
      <c r="U1" s="663"/>
    </row>
    <row r="2" spans="1:22" ht="30" customHeight="1" thickBot="1" x14ac:dyDescent="0.3">
      <c r="A2" s="561" t="s">
        <v>2</v>
      </c>
      <c r="B2" s="671" t="s">
        <v>171</v>
      </c>
      <c r="C2" s="672"/>
      <c r="D2" s="666" t="s">
        <v>175</v>
      </c>
      <c r="E2" s="667"/>
      <c r="F2" s="668"/>
      <c r="G2" s="669" t="s">
        <v>9</v>
      </c>
      <c r="H2" s="669"/>
      <c r="I2" s="490" t="s">
        <v>36</v>
      </c>
      <c r="J2" s="670" t="s">
        <v>174</v>
      </c>
      <c r="K2" s="670"/>
      <c r="L2" s="670"/>
      <c r="M2" s="670" t="s">
        <v>176</v>
      </c>
      <c r="N2" s="670"/>
      <c r="O2" s="670"/>
      <c r="P2" s="491" t="s">
        <v>173</v>
      </c>
      <c r="Q2" s="491" t="s">
        <v>193</v>
      </c>
      <c r="R2" s="673" t="s">
        <v>12</v>
      </c>
      <c r="S2" s="674"/>
      <c r="T2" s="674"/>
      <c r="U2" s="675"/>
    </row>
    <row r="3" spans="1:22" ht="50.1" customHeight="1" thickTop="1" x14ac:dyDescent="0.25">
      <c r="A3" s="676" t="s">
        <v>196</v>
      </c>
      <c r="B3" s="683" t="s">
        <v>170</v>
      </c>
      <c r="C3" s="684"/>
      <c r="D3" s="658" t="s">
        <v>205</v>
      </c>
      <c r="E3" s="658" t="s">
        <v>195</v>
      </c>
      <c r="F3" s="658"/>
      <c r="G3" s="658" t="s">
        <v>206</v>
      </c>
      <c r="H3" s="658" t="s">
        <v>207</v>
      </c>
      <c r="I3" s="658" t="s">
        <v>194</v>
      </c>
      <c r="J3" s="658" t="s">
        <v>208</v>
      </c>
      <c r="K3" s="658"/>
      <c r="L3" s="658"/>
      <c r="M3" s="658" t="s">
        <v>22</v>
      </c>
      <c r="N3" s="658"/>
      <c r="O3" s="658"/>
      <c r="P3" s="658" t="s">
        <v>209</v>
      </c>
      <c r="Q3" s="658" t="s">
        <v>192</v>
      </c>
      <c r="R3" s="658" t="s">
        <v>105</v>
      </c>
      <c r="S3" s="658" t="s">
        <v>105</v>
      </c>
      <c r="T3" s="658" t="s">
        <v>105</v>
      </c>
      <c r="U3" s="681" t="s">
        <v>105</v>
      </c>
    </row>
    <row r="4" spans="1:22" ht="50.1" customHeight="1" thickBot="1" x14ac:dyDescent="0.3">
      <c r="A4" s="677"/>
      <c r="B4" s="685"/>
      <c r="C4" s="686"/>
      <c r="D4" s="659"/>
      <c r="E4" s="659" t="s">
        <v>195</v>
      </c>
      <c r="F4" s="659"/>
      <c r="G4" s="659" t="s">
        <v>206</v>
      </c>
      <c r="H4" s="659" t="s">
        <v>207</v>
      </c>
      <c r="I4" s="659" t="s">
        <v>194</v>
      </c>
      <c r="J4" s="659" t="s">
        <v>208</v>
      </c>
      <c r="K4" s="659"/>
      <c r="L4" s="659"/>
      <c r="M4" s="659" t="s">
        <v>22</v>
      </c>
      <c r="N4" s="659"/>
      <c r="O4" s="659"/>
      <c r="P4" s="659" t="s">
        <v>209</v>
      </c>
      <c r="Q4" s="659" t="s">
        <v>209</v>
      </c>
      <c r="R4" s="659" t="s">
        <v>105</v>
      </c>
      <c r="S4" s="659" t="s">
        <v>105</v>
      </c>
      <c r="T4" s="659" t="s">
        <v>105</v>
      </c>
      <c r="U4" s="682" t="s">
        <v>105</v>
      </c>
    </row>
    <row r="5" spans="1:22" ht="30" customHeight="1" thickBot="1" x14ac:dyDescent="0.3">
      <c r="A5" s="360" t="s">
        <v>117</v>
      </c>
      <c r="B5" s="361" t="s">
        <v>114</v>
      </c>
      <c r="C5" s="361" t="s">
        <v>17</v>
      </c>
      <c r="D5" s="630" t="s">
        <v>115</v>
      </c>
      <c r="E5" s="630"/>
      <c r="F5" s="630"/>
      <c r="G5" s="630"/>
      <c r="H5" s="630"/>
      <c r="I5" s="630" t="s">
        <v>116</v>
      </c>
      <c r="J5" s="630"/>
      <c r="K5" s="630"/>
      <c r="L5" s="630"/>
      <c r="M5" s="630"/>
      <c r="N5" s="630"/>
      <c r="O5" s="630"/>
      <c r="P5" s="630"/>
      <c r="Q5" s="630"/>
      <c r="R5" s="630"/>
      <c r="S5" s="635" t="s">
        <v>172</v>
      </c>
      <c r="T5" s="635"/>
      <c r="U5" s="636"/>
      <c r="V5" s="93"/>
    </row>
    <row r="6" spans="1:22" ht="12" customHeight="1" x14ac:dyDescent="0.25">
      <c r="A6" s="624">
        <v>1</v>
      </c>
      <c r="B6" s="627"/>
      <c r="C6" s="621"/>
      <c r="D6" s="617" t="s">
        <v>199</v>
      </c>
      <c r="E6" s="618"/>
      <c r="F6" s="618"/>
      <c r="G6" s="618"/>
      <c r="H6" s="619"/>
      <c r="I6" s="617" t="s">
        <v>200</v>
      </c>
      <c r="J6" s="618"/>
      <c r="K6" s="618"/>
      <c r="L6" s="618"/>
      <c r="M6" s="618"/>
      <c r="N6" s="618"/>
      <c r="O6" s="618"/>
      <c r="P6" s="618"/>
      <c r="Q6" s="618"/>
      <c r="R6" s="619"/>
      <c r="S6" s="621"/>
      <c r="T6" s="621"/>
      <c r="U6" s="640"/>
      <c r="V6" s="566" t="s">
        <v>0</v>
      </c>
    </row>
    <row r="7" spans="1:22" ht="12" customHeight="1" x14ac:dyDescent="0.25">
      <c r="A7" s="625"/>
      <c r="B7" s="628"/>
      <c r="C7" s="622"/>
      <c r="D7" s="611" t="s">
        <v>201</v>
      </c>
      <c r="E7" s="612"/>
      <c r="F7" s="612"/>
      <c r="G7" s="612"/>
      <c r="H7" s="613"/>
      <c r="I7" s="611" t="s">
        <v>202</v>
      </c>
      <c r="J7" s="612"/>
      <c r="K7" s="612"/>
      <c r="L7" s="612"/>
      <c r="M7" s="612"/>
      <c r="N7" s="612"/>
      <c r="O7" s="612"/>
      <c r="P7" s="612"/>
      <c r="Q7" s="612"/>
      <c r="R7" s="613"/>
      <c r="S7" s="622"/>
      <c r="T7" s="622"/>
      <c r="U7" s="641"/>
      <c r="V7" s="567" t="s">
        <v>1</v>
      </c>
    </row>
    <row r="8" spans="1:22" ht="12" customHeight="1" thickBot="1" x14ac:dyDescent="0.3">
      <c r="A8" s="626"/>
      <c r="B8" s="629"/>
      <c r="C8" s="623"/>
      <c r="D8" s="614" t="s">
        <v>203</v>
      </c>
      <c r="E8" s="615"/>
      <c r="F8" s="615"/>
      <c r="G8" s="615"/>
      <c r="H8" s="616"/>
      <c r="I8" s="637" t="s">
        <v>204</v>
      </c>
      <c r="J8" s="638"/>
      <c r="K8" s="638"/>
      <c r="L8" s="638"/>
      <c r="M8" s="638"/>
      <c r="N8" s="638"/>
      <c r="O8" s="638"/>
      <c r="P8" s="638"/>
      <c r="Q8" s="638"/>
      <c r="R8" s="639"/>
      <c r="S8" s="623"/>
      <c r="T8" s="623"/>
      <c r="U8" s="642"/>
      <c r="V8" s="568" t="s">
        <v>190</v>
      </c>
    </row>
    <row r="9" spans="1:22" ht="12" customHeight="1" x14ac:dyDescent="0.25">
      <c r="A9" s="624">
        <v>2</v>
      </c>
      <c r="B9" s="627"/>
      <c r="C9" s="621"/>
      <c r="D9" s="620"/>
      <c r="E9" s="618"/>
      <c r="F9" s="618"/>
      <c r="G9" s="618"/>
      <c r="H9" s="619"/>
      <c r="I9" s="643"/>
      <c r="J9" s="644"/>
      <c r="K9" s="644"/>
      <c r="L9" s="644"/>
      <c r="M9" s="644"/>
      <c r="N9" s="644"/>
      <c r="O9" s="644"/>
      <c r="P9" s="644"/>
      <c r="Q9" s="644"/>
      <c r="R9" s="645"/>
      <c r="S9" s="621"/>
      <c r="T9" s="621"/>
      <c r="U9" s="640"/>
      <c r="V9" s="562"/>
    </row>
    <row r="10" spans="1:22" ht="12" customHeight="1" x14ac:dyDescent="0.25">
      <c r="A10" s="625"/>
      <c r="B10" s="628"/>
      <c r="C10" s="622"/>
      <c r="D10" s="611"/>
      <c r="E10" s="612"/>
      <c r="F10" s="612"/>
      <c r="G10" s="612"/>
      <c r="H10" s="613"/>
      <c r="I10" s="646"/>
      <c r="J10" s="647"/>
      <c r="K10" s="647"/>
      <c r="L10" s="647"/>
      <c r="M10" s="647"/>
      <c r="N10" s="647"/>
      <c r="O10" s="647"/>
      <c r="P10" s="647"/>
      <c r="Q10" s="647"/>
      <c r="R10" s="648"/>
      <c r="S10" s="622"/>
      <c r="T10" s="622"/>
      <c r="U10" s="641"/>
      <c r="V10" s="563"/>
    </row>
    <row r="11" spans="1:22" ht="12" customHeight="1" thickBot="1" x14ac:dyDescent="0.3">
      <c r="A11" s="626"/>
      <c r="B11" s="629"/>
      <c r="C11" s="623"/>
      <c r="D11" s="614"/>
      <c r="E11" s="615"/>
      <c r="F11" s="615"/>
      <c r="G11" s="615"/>
      <c r="H11" s="616"/>
      <c r="I11" s="631"/>
      <c r="J11" s="632"/>
      <c r="K11" s="632"/>
      <c r="L11" s="632"/>
      <c r="M11" s="632"/>
      <c r="N11" s="632"/>
      <c r="O11" s="632"/>
      <c r="P11" s="632"/>
      <c r="Q11" s="632"/>
      <c r="R11" s="633"/>
      <c r="S11" s="623"/>
      <c r="T11" s="623"/>
      <c r="U11" s="642"/>
      <c r="V11" s="564"/>
    </row>
    <row r="12" spans="1:22" ht="12" customHeight="1" x14ac:dyDescent="0.25">
      <c r="A12" s="624">
        <v>3</v>
      </c>
      <c r="B12" s="627"/>
      <c r="C12" s="621"/>
      <c r="D12" s="620"/>
      <c r="E12" s="618"/>
      <c r="F12" s="618"/>
      <c r="G12" s="618"/>
      <c r="H12" s="619"/>
      <c r="I12" s="643"/>
      <c r="J12" s="644"/>
      <c r="K12" s="644"/>
      <c r="L12" s="644"/>
      <c r="M12" s="644"/>
      <c r="N12" s="644"/>
      <c r="O12" s="644"/>
      <c r="P12" s="644"/>
      <c r="Q12" s="644"/>
      <c r="R12" s="645"/>
      <c r="S12" s="621"/>
      <c r="T12" s="621"/>
      <c r="U12" s="640"/>
      <c r="V12" s="566"/>
    </row>
    <row r="13" spans="1:22" ht="12" customHeight="1" x14ac:dyDescent="0.25">
      <c r="A13" s="625"/>
      <c r="B13" s="628"/>
      <c r="C13" s="622"/>
      <c r="D13" s="611"/>
      <c r="E13" s="612"/>
      <c r="F13" s="612"/>
      <c r="G13" s="612"/>
      <c r="H13" s="613"/>
      <c r="I13" s="646"/>
      <c r="J13" s="647"/>
      <c r="K13" s="647"/>
      <c r="L13" s="647"/>
      <c r="M13" s="647"/>
      <c r="N13" s="647"/>
      <c r="O13" s="647"/>
      <c r="P13" s="647"/>
      <c r="Q13" s="647"/>
      <c r="R13" s="648"/>
      <c r="S13" s="622"/>
      <c r="T13" s="622"/>
      <c r="U13" s="641"/>
      <c r="V13" s="566" t="s">
        <v>188</v>
      </c>
    </row>
    <row r="14" spans="1:22" ht="12" customHeight="1" thickBot="1" x14ac:dyDescent="0.3">
      <c r="A14" s="626"/>
      <c r="B14" s="629"/>
      <c r="C14" s="623"/>
      <c r="D14" s="614"/>
      <c r="E14" s="615"/>
      <c r="F14" s="615"/>
      <c r="G14" s="615"/>
      <c r="H14" s="616"/>
      <c r="I14" s="631"/>
      <c r="J14" s="632"/>
      <c r="K14" s="632"/>
      <c r="L14" s="632"/>
      <c r="M14" s="632"/>
      <c r="N14" s="632"/>
      <c r="O14" s="632"/>
      <c r="P14" s="632"/>
      <c r="Q14" s="632"/>
      <c r="R14" s="633"/>
      <c r="S14" s="623"/>
      <c r="T14" s="623"/>
      <c r="U14" s="642"/>
      <c r="V14" s="567" t="s">
        <v>189</v>
      </c>
    </row>
    <row r="15" spans="1:22" ht="12" customHeight="1" x14ac:dyDescent="0.25">
      <c r="A15" s="624">
        <v>4</v>
      </c>
      <c r="B15" s="627"/>
      <c r="C15" s="621"/>
      <c r="D15" s="620"/>
      <c r="E15" s="618"/>
      <c r="F15" s="618"/>
      <c r="G15" s="618"/>
      <c r="H15" s="619"/>
      <c r="I15" s="643"/>
      <c r="J15" s="644"/>
      <c r="K15" s="644"/>
      <c r="L15" s="644"/>
      <c r="M15" s="644"/>
      <c r="N15" s="644"/>
      <c r="O15" s="644"/>
      <c r="P15" s="644"/>
      <c r="Q15" s="644"/>
      <c r="R15" s="645"/>
      <c r="S15" s="621"/>
      <c r="T15" s="621"/>
      <c r="U15" s="640"/>
    </row>
    <row r="16" spans="1:22" ht="12" customHeight="1" x14ac:dyDescent="0.25">
      <c r="A16" s="625"/>
      <c r="B16" s="628"/>
      <c r="C16" s="622"/>
      <c r="D16" s="611"/>
      <c r="E16" s="612"/>
      <c r="F16" s="612"/>
      <c r="G16" s="612"/>
      <c r="H16" s="613"/>
      <c r="I16" s="646"/>
      <c r="J16" s="647"/>
      <c r="K16" s="647"/>
      <c r="L16" s="647"/>
      <c r="M16" s="647"/>
      <c r="N16" s="647"/>
      <c r="O16" s="647"/>
      <c r="P16" s="647"/>
      <c r="Q16" s="647"/>
      <c r="R16" s="648"/>
      <c r="S16" s="622"/>
      <c r="T16" s="622"/>
      <c r="U16" s="641"/>
    </row>
    <row r="17" spans="1:21" ht="12" customHeight="1" thickBot="1" x14ac:dyDescent="0.3">
      <c r="A17" s="626"/>
      <c r="B17" s="629"/>
      <c r="C17" s="623"/>
      <c r="D17" s="614"/>
      <c r="E17" s="615"/>
      <c r="F17" s="615"/>
      <c r="G17" s="615"/>
      <c r="H17" s="616"/>
      <c r="I17" s="631"/>
      <c r="J17" s="632"/>
      <c r="K17" s="632"/>
      <c r="L17" s="632"/>
      <c r="M17" s="632"/>
      <c r="N17" s="632"/>
      <c r="O17" s="632"/>
      <c r="P17" s="632"/>
      <c r="Q17" s="632"/>
      <c r="R17" s="633"/>
      <c r="S17" s="623"/>
      <c r="T17" s="623"/>
      <c r="U17" s="642"/>
    </row>
    <row r="18" spans="1:21" ht="12" customHeight="1" x14ac:dyDescent="0.25">
      <c r="A18" s="624">
        <v>5</v>
      </c>
      <c r="B18" s="627"/>
      <c r="C18" s="621"/>
      <c r="D18" s="620"/>
      <c r="E18" s="618"/>
      <c r="F18" s="618"/>
      <c r="G18" s="618"/>
      <c r="H18" s="619"/>
      <c r="I18" s="643"/>
      <c r="J18" s="644"/>
      <c r="K18" s="644"/>
      <c r="L18" s="644"/>
      <c r="M18" s="644"/>
      <c r="N18" s="644"/>
      <c r="O18" s="644"/>
      <c r="P18" s="644"/>
      <c r="Q18" s="644"/>
      <c r="R18" s="645"/>
      <c r="S18" s="621"/>
      <c r="T18" s="621"/>
      <c r="U18" s="640"/>
    </row>
    <row r="19" spans="1:21" ht="12" customHeight="1" x14ac:dyDescent="0.25">
      <c r="A19" s="625"/>
      <c r="B19" s="628"/>
      <c r="C19" s="622"/>
      <c r="D19" s="611"/>
      <c r="E19" s="612"/>
      <c r="F19" s="612"/>
      <c r="G19" s="612"/>
      <c r="H19" s="613"/>
      <c r="I19" s="646"/>
      <c r="J19" s="647"/>
      <c r="K19" s="647"/>
      <c r="L19" s="647"/>
      <c r="M19" s="647"/>
      <c r="N19" s="647"/>
      <c r="O19" s="647"/>
      <c r="P19" s="647"/>
      <c r="Q19" s="647"/>
      <c r="R19" s="648"/>
      <c r="S19" s="622"/>
      <c r="T19" s="622"/>
      <c r="U19" s="641"/>
    </row>
    <row r="20" spans="1:21" ht="12" customHeight="1" thickBot="1" x14ac:dyDescent="0.3">
      <c r="A20" s="626"/>
      <c r="B20" s="629"/>
      <c r="C20" s="623"/>
      <c r="D20" s="614"/>
      <c r="E20" s="615"/>
      <c r="F20" s="615"/>
      <c r="G20" s="615"/>
      <c r="H20" s="616"/>
      <c r="I20" s="631"/>
      <c r="J20" s="632"/>
      <c r="K20" s="632"/>
      <c r="L20" s="632"/>
      <c r="M20" s="632"/>
      <c r="N20" s="632"/>
      <c r="O20" s="632"/>
      <c r="P20" s="632"/>
      <c r="Q20" s="632"/>
      <c r="R20" s="633"/>
      <c r="S20" s="623"/>
      <c r="T20" s="623"/>
      <c r="U20" s="642"/>
    </row>
    <row r="21" spans="1:21" ht="12" customHeight="1" x14ac:dyDescent="0.25">
      <c r="A21" s="624">
        <v>6</v>
      </c>
      <c r="B21" s="627"/>
      <c r="C21" s="621"/>
      <c r="D21" s="620"/>
      <c r="E21" s="618"/>
      <c r="F21" s="618"/>
      <c r="G21" s="618"/>
      <c r="H21" s="619"/>
      <c r="I21" s="643"/>
      <c r="J21" s="644"/>
      <c r="K21" s="644"/>
      <c r="L21" s="644"/>
      <c r="M21" s="644"/>
      <c r="N21" s="644"/>
      <c r="O21" s="644"/>
      <c r="P21" s="644"/>
      <c r="Q21" s="644"/>
      <c r="R21" s="645"/>
      <c r="S21" s="621"/>
      <c r="T21" s="621"/>
      <c r="U21" s="640"/>
    </row>
    <row r="22" spans="1:21" ht="12" customHeight="1" x14ac:dyDescent="0.25">
      <c r="A22" s="625"/>
      <c r="B22" s="628"/>
      <c r="C22" s="622"/>
      <c r="D22" s="611"/>
      <c r="E22" s="612"/>
      <c r="F22" s="612"/>
      <c r="G22" s="612"/>
      <c r="H22" s="613"/>
      <c r="I22" s="646"/>
      <c r="J22" s="647"/>
      <c r="K22" s="647"/>
      <c r="L22" s="647"/>
      <c r="M22" s="647"/>
      <c r="N22" s="647"/>
      <c r="O22" s="647"/>
      <c r="P22" s="647"/>
      <c r="Q22" s="647"/>
      <c r="R22" s="648"/>
      <c r="S22" s="622"/>
      <c r="T22" s="622"/>
      <c r="U22" s="641"/>
    </row>
    <row r="23" spans="1:21" ht="12" customHeight="1" thickBot="1" x14ac:dyDescent="0.3">
      <c r="A23" s="626"/>
      <c r="B23" s="629"/>
      <c r="C23" s="623"/>
      <c r="D23" s="614"/>
      <c r="E23" s="615"/>
      <c r="F23" s="615"/>
      <c r="G23" s="615"/>
      <c r="H23" s="616"/>
      <c r="I23" s="631"/>
      <c r="J23" s="632"/>
      <c r="K23" s="632"/>
      <c r="L23" s="632"/>
      <c r="M23" s="632"/>
      <c r="N23" s="632"/>
      <c r="O23" s="632"/>
      <c r="P23" s="632"/>
      <c r="Q23" s="632"/>
      <c r="R23" s="633"/>
      <c r="S23" s="623"/>
      <c r="T23" s="623"/>
      <c r="U23" s="642"/>
    </row>
    <row r="24" spans="1:21" ht="12" customHeight="1" x14ac:dyDescent="0.25">
      <c r="A24" s="624">
        <v>7</v>
      </c>
      <c r="B24" s="627"/>
      <c r="C24" s="621"/>
      <c r="D24" s="620"/>
      <c r="E24" s="618"/>
      <c r="F24" s="618"/>
      <c r="G24" s="618"/>
      <c r="H24" s="619"/>
      <c r="I24" s="643"/>
      <c r="J24" s="644"/>
      <c r="K24" s="644"/>
      <c r="L24" s="644"/>
      <c r="M24" s="644"/>
      <c r="N24" s="644"/>
      <c r="O24" s="644"/>
      <c r="P24" s="644"/>
      <c r="Q24" s="644"/>
      <c r="R24" s="645"/>
      <c r="S24" s="621"/>
      <c r="T24" s="621"/>
      <c r="U24" s="640"/>
    </row>
    <row r="25" spans="1:21" ht="12" customHeight="1" x14ac:dyDescent="0.25">
      <c r="A25" s="625"/>
      <c r="B25" s="628"/>
      <c r="C25" s="622"/>
      <c r="D25" s="611"/>
      <c r="E25" s="612"/>
      <c r="F25" s="612"/>
      <c r="G25" s="612"/>
      <c r="H25" s="613"/>
      <c r="I25" s="646"/>
      <c r="J25" s="647"/>
      <c r="K25" s="647"/>
      <c r="L25" s="647"/>
      <c r="M25" s="647"/>
      <c r="N25" s="647"/>
      <c r="O25" s="647"/>
      <c r="P25" s="647"/>
      <c r="Q25" s="647"/>
      <c r="R25" s="648"/>
      <c r="S25" s="622"/>
      <c r="T25" s="622"/>
      <c r="U25" s="641"/>
    </row>
    <row r="26" spans="1:21" ht="12" customHeight="1" thickBot="1" x14ac:dyDescent="0.3">
      <c r="A26" s="626"/>
      <c r="B26" s="629"/>
      <c r="C26" s="623"/>
      <c r="D26" s="614"/>
      <c r="E26" s="615"/>
      <c r="F26" s="615"/>
      <c r="G26" s="615"/>
      <c r="H26" s="616"/>
      <c r="I26" s="631"/>
      <c r="J26" s="632"/>
      <c r="K26" s="632"/>
      <c r="L26" s="632"/>
      <c r="M26" s="632"/>
      <c r="N26" s="632"/>
      <c r="O26" s="632"/>
      <c r="P26" s="632"/>
      <c r="Q26" s="632"/>
      <c r="R26" s="633"/>
      <c r="S26" s="623"/>
      <c r="T26" s="623"/>
      <c r="U26" s="642"/>
    </row>
    <row r="27" spans="1:21" ht="12" customHeight="1" x14ac:dyDescent="0.25">
      <c r="A27" s="624">
        <v>8</v>
      </c>
      <c r="B27" s="627"/>
      <c r="C27" s="621"/>
      <c r="D27" s="620"/>
      <c r="E27" s="618"/>
      <c r="F27" s="618"/>
      <c r="G27" s="618"/>
      <c r="H27" s="619"/>
      <c r="I27" s="643"/>
      <c r="J27" s="644"/>
      <c r="K27" s="644"/>
      <c r="L27" s="644"/>
      <c r="M27" s="644"/>
      <c r="N27" s="644"/>
      <c r="O27" s="644"/>
      <c r="P27" s="644"/>
      <c r="Q27" s="644"/>
      <c r="R27" s="645"/>
      <c r="S27" s="621"/>
      <c r="T27" s="621"/>
      <c r="U27" s="640"/>
    </row>
    <row r="28" spans="1:21" ht="12" customHeight="1" x14ac:dyDescent="0.25">
      <c r="A28" s="625"/>
      <c r="B28" s="628"/>
      <c r="C28" s="622"/>
      <c r="D28" s="611"/>
      <c r="E28" s="612"/>
      <c r="F28" s="612"/>
      <c r="G28" s="612"/>
      <c r="H28" s="613"/>
      <c r="I28" s="646"/>
      <c r="J28" s="647"/>
      <c r="K28" s="647"/>
      <c r="L28" s="647"/>
      <c r="M28" s="647"/>
      <c r="N28" s="647"/>
      <c r="O28" s="647"/>
      <c r="P28" s="647"/>
      <c r="Q28" s="647"/>
      <c r="R28" s="648"/>
      <c r="S28" s="622"/>
      <c r="T28" s="622"/>
      <c r="U28" s="641"/>
    </row>
    <row r="29" spans="1:21" ht="12" customHeight="1" thickBot="1" x14ac:dyDescent="0.3">
      <c r="A29" s="626"/>
      <c r="B29" s="629"/>
      <c r="C29" s="623"/>
      <c r="D29" s="614"/>
      <c r="E29" s="615"/>
      <c r="F29" s="615"/>
      <c r="G29" s="615"/>
      <c r="H29" s="616"/>
      <c r="I29" s="631"/>
      <c r="J29" s="632"/>
      <c r="K29" s="632"/>
      <c r="L29" s="632"/>
      <c r="M29" s="632"/>
      <c r="N29" s="632"/>
      <c r="O29" s="632"/>
      <c r="P29" s="632"/>
      <c r="Q29" s="632"/>
      <c r="R29" s="633"/>
      <c r="S29" s="623"/>
      <c r="T29" s="623"/>
      <c r="U29" s="642"/>
    </row>
    <row r="30" spans="1:21" ht="12" customHeight="1" x14ac:dyDescent="0.25">
      <c r="A30" s="624">
        <v>9</v>
      </c>
      <c r="B30" s="627"/>
      <c r="C30" s="621"/>
      <c r="D30" s="620"/>
      <c r="E30" s="618"/>
      <c r="F30" s="618"/>
      <c r="G30" s="618"/>
      <c r="H30" s="619"/>
      <c r="I30" s="643"/>
      <c r="J30" s="644"/>
      <c r="K30" s="644"/>
      <c r="L30" s="644"/>
      <c r="M30" s="644"/>
      <c r="N30" s="644"/>
      <c r="O30" s="644"/>
      <c r="P30" s="644"/>
      <c r="Q30" s="644"/>
      <c r="R30" s="645"/>
      <c r="S30" s="621"/>
      <c r="T30" s="621"/>
      <c r="U30" s="640"/>
    </row>
    <row r="31" spans="1:21" ht="12" customHeight="1" x14ac:dyDescent="0.25">
      <c r="A31" s="625"/>
      <c r="B31" s="628"/>
      <c r="C31" s="622"/>
      <c r="D31" s="611"/>
      <c r="E31" s="612"/>
      <c r="F31" s="612"/>
      <c r="G31" s="612"/>
      <c r="H31" s="613"/>
      <c r="I31" s="646"/>
      <c r="J31" s="647"/>
      <c r="K31" s="647"/>
      <c r="L31" s="647"/>
      <c r="M31" s="647"/>
      <c r="N31" s="647"/>
      <c r="O31" s="647"/>
      <c r="P31" s="647"/>
      <c r="Q31" s="647"/>
      <c r="R31" s="648"/>
      <c r="S31" s="622"/>
      <c r="T31" s="622"/>
      <c r="U31" s="641"/>
    </row>
    <row r="32" spans="1:21" ht="12" customHeight="1" thickBot="1" x14ac:dyDescent="0.3">
      <c r="A32" s="626"/>
      <c r="B32" s="629"/>
      <c r="C32" s="623"/>
      <c r="D32" s="614"/>
      <c r="E32" s="615"/>
      <c r="F32" s="615"/>
      <c r="G32" s="615"/>
      <c r="H32" s="616"/>
      <c r="I32" s="631"/>
      <c r="J32" s="632"/>
      <c r="K32" s="632"/>
      <c r="L32" s="632"/>
      <c r="M32" s="632"/>
      <c r="N32" s="632"/>
      <c r="O32" s="632"/>
      <c r="P32" s="632"/>
      <c r="Q32" s="632"/>
      <c r="R32" s="633"/>
      <c r="S32" s="623"/>
      <c r="T32" s="623"/>
      <c r="U32" s="642"/>
    </row>
    <row r="33" spans="1:21" ht="12" customHeight="1" x14ac:dyDescent="0.25">
      <c r="A33" s="624">
        <v>10</v>
      </c>
      <c r="B33" s="627"/>
      <c r="C33" s="621"/>
      <c r="D33" s="620"/>
      <c r="E33" s="618"/>
      <c r="F33" s="618"/>
      <c r="G33" s="618"/>
      <c r="H33" s="619"/>
      <c r="I33" s="643"/>
      <c r="J33" s="644"/>
      <c r="K33" s="644"/>
      <c r="L33" s="644"/>
      <c r="M33" s="644"/>
      <c r="N33" s="644"/>
      <c r="O33" s="644"/>
      <c r="P33" s="644"/>
      <c r="Q33" s="644"/>
      <c r="R33" s="645"/>
      <c r="S33" s="621"/>
      <c r="T33" s="621"/>
      <c r="U33" s="640"/>
    </row>
    <row r="34" spans="1:21" ht="12" customHeight="1" x14ac:dyDescent="0.25">
      <c r="A34" s="625"/>
      <c r="B34" s="628"/>
      <c r="C34" s="622"/>
      <c r="D34" s="611"/>
      <c r="E34" s="612"/>
      <c r="F34" s="612"/>
      <c r="G34" s="612"/>
      <c r="H34" s="613"/>
      <c r="I34" s="646"/>
      <c r="J34" s="647"/>
      <c r="K34" s="647"/>
      <c r="L34" s="647"/>
      <c r="M34" s="647"/>
      <c r="N34" s="647"/>
      <c r="O34" s="647"/>
      <c r="P34" s="647"/>
      <c r="Q34" s="647"/>
      <c r="R34" s="648"/>
      <c r="S34" s="622"/>
      <c r="T34" s="622"/>
      <c r="U34" s="641"/>
    </row>
    <row r="35" spans="1:21" ht="12" customHeight="1" thickBot="1" x14ac:dyDescent="0.3">
      <c r="A35" s="626"/>
      <c r="B35" s="629"/>
      <c r="C35" s="623"/>
      <c r="D35" s="614"/>
      <c r="E35" s="615"/>
      <c r="F35" s="615"/>
      <c r="G35" s="615"/>
      <c r="H35" s="616"/>
      <c r="I35" s="631"/>
      <c r="J35" s="632"/>
      <c r="K35" s="632"/>
      <c r="L35" s="632"/>
      <c r="M35" s="632"/>
      <c r="N35" s="632"/>
      <c r="O35" s="632"/>
      <c r="P35" s="632"/>
      <c r="Q35" s="632"/>
      <c r="R35" s="633"/>
      <c r="S35" s="623"/>
      <c r="T35" s="623"/>
      <c r="U35" s="642"/>
    </row>
    <row r="36" spans="1:21" ht="12" customHeight="1" x14ac:dyDescent="0.25">
      <c r="A36" s="624">
        <v>11</v>
      </c>
      <c r="B36" s="627"/>
      <c r="C36" s="621"/>
      <c r="D36" s="620"/>
      <c r="E36" s="618"/>
      <c r="F36" s="618"/>
      <c r="G36" s="618"/>
      <c r="H36" s="619"/>
      <c r="I36" s="643"/>
      <c r="J36" s="644"/>
      <c r="K36" s="644"/>
      <c r="L36" s="644"/>
      <c r="M36" s="644"/>
      <c r="N36" s="644"/>
      <c r="O36" s="644"/>
      <c r="P36" s="644"/>
      <c r="Q36" s="644"/>
      <c r="R36" s="645"/>
      <c r="S36" s="621"/>
      <c r="T36" s="621"/>
      <c r="U36" s="640"/>
    </row>
    <row r="37" spans="1:21" ht="12" customHeight="1" x14ac:dyDescent="0.25">
      <c r="A37" s="625"/>
      <c r="B37" s="628"/>
      <c r="C37" s="622"/>
      <c r="D37" s="611"/>
      <c r="E37" s="612"/>
      <c r="F37" s="612"/>
      <c r="G37" s="612"/>
      <c r="H37" s="613"/>
      <c r="I37" s="646"/>
      <c r="J37" s="647"/>
      <c r="K37" s="647"/>
      <c r="L37" s="647"/>
      <c r="M37" s="647"/>
      <c r="N37" s="647"/>
      <c r="O37" s="647"/>
      <c r="P37" s="647"/>
      <c r="Q37" s="647"/>
      <c r="R37" s="648"/>
      <c r="S37" s="622"/>
      <c r="T37" s="622"/>
      <c r="U37" s="641"/>
    </row>
    <row r="38" spans="1:21" ht="12" customHeight="1" thickBot="1" x14ac:dyDescent="0.3">
      <c r="A38" s="626"/>
      <c r="B38" s="629"/>
      <c r="C38" s="623"/>
      <c r="D38" s="614"/>
      <c r="E38" s="615"/>
      <c r="F38" s="615"/>
      <c r="G38" s="615"/>
      <c r="H38" s="616"/>
      <c r="I38" s="631"/>
      <c r="J38" s="632"/>
      <c r="K38" s="632"/>
      <c r="L38" s="632"/>
      <c r="M38" s="632"/>
      <c r="N38" s="632"/>
      <c r="O38" s="632"/>
      <c r="P38" s="632"/>
      <c r="Q38" s="632"/>
      <c r="R38" s="633"/>
      <c r="S38" s="623"/>
      <c r="T38" s="623"/>
      <c r="U38" s="642"/>
    </row>
    <row r="39" spans="1:21" ht="12" customHeight="1" x14ac:dyDescent="0.25">
      <c r="A39" s="624">
        <v>12</v>
      </c>
      <c r="B39" s="627"/>
      <c r="C39" s="621"/>
      <c r="D39" s="620"/>
      <c r="E39" s="618"/>
      <c r="F39" s="618"/>
      <c r="G39" s="618"/>
      <c r="H39" s="619"/>
      <c r="I39" s="643"/>
      <c r="J39" s="644"/>
      <c r="K39" s="644"/>
      <c r="L39" s="644"/>
      <c r="M39" s="644"/>
      <c r="N39" s="644"/>
      <c r="O39" s="644"/>
      <c r="P39" s="644"/>
      <c r="Q39" s="644"/>
      <c r="R39" s="645"/>
      <c r="S39" s="621"/>
      <c r="T39" s="621"/>
      <c r="U39" s="640"/>
    </row>
    <row r="40" spans="1:21" ht="12" customHeight="1" x14ac:dyDescent="0.25">
      <c r="A40" s="625"/>
      <c r="B40" s="628"/>
      <c r="C40" s="622"/>
      <c r="D40" s="611"/>
      <c r="E40" s="612"/>
      <c r="F40" s="612"/>
      <c r="G40" s="612"/>
      <c r="H40" s="613"/>
      <c r="I40" s="646"/>
      <c r="J40" s="647"/>
      <c r="K40" s="647"/>
      <c r="L40" s="647"/>
      <c r="M40" s="647"/>
      <c r="N40" s="647"/>
      <c r="O40" s="647"/>
      <c r="P40" s="647"/>
      <c r="Q40" s="647"/>
      <c r="R40" s="648"/>
      <c r="S40" s="622"/>
      <c r="T40" s="622"/>
      <c r="U40" s="641"/>
    </row>
    <row r="41" spans="1:21" ht="12" customHeight="1" thickBot="1" x14ac:dyDescent="0.3">
      <c r="A41" s="626"/>
      <c r="B41" s="629"/>
      <c r="C41" s="623"/>
      <c r="D41" s="614"/>
      <c r="E41" s="615"/>
      <c r="F41" s="615"/>
      <c r="G41" s="615"/>
      <c r="H41" s="616"/>
      <c r="I41" s="631"/>
      <c r="J41" s="632"/>
      <c r="K41" s="632"/>
      <c r="L41" s="632"/>
      <c r="M41" s="632"/>
      <c r="N41" s="632"/>
      <c r="O41" s="632"/>
      <c r="P41" s="632"/>
      <c r="Q41" s="632"/>
      <c r="R41" s="633"/>
      <c r="S41" s="623"/>
      <c r="T41" s="623"/>
      <c r="U41" s="642"/>
    </row>
    <row r="42" spans="1:21" ht="12" customHeight="1" x14ac:dyDescent="0.25">
      <c r="A42" s="624">
        <v>13</v>
      </c>
      <c r="B42" s="627"/>
      <c r="C42" s="621"/>
      <c r="D42" s="620"/>
      <c r="E42" s="618"/>
      <c r="F42" s="618"/>
      <c r="G42" s="618"/>
      <c r="H42" s="619"/>
      <c r="I42" s="643"/>
      <c r="J42" s="644"/>
      <c r="K42" s="644"/>
      <c r="L42" s="644"/>
      <c r="M42" s="644"/>
      <c r="N42" s="644"/>
      <c r="O42" s="644"/>
      <c r="P42" s="644"/>
      <c r="Q42" s="644"/>
      <c r="R42" s="645"/>
      <c r="S42" s="621"/>
      <c r="T42" s="621"/>
      <c r="U42" s="640"/>
    </row>
    <row r="43" spans="1:21" ht="12" customHeight="1" x14ac:dyDescent="0.25">
      <c r="A43" s="625"/>
      <c r="B43" s="628"/>
      <c r="C43" s="622"/>
      <c r="D43" s="611"/>
      <c r="E43" s="612"/>
      <c r="F43" s="612"/>
      <c r="G43" s="612"/>
      <c r="H43" s="613"/>
      <c r="I43" s="646"/>
      <c r="J43" s="647"/>
      <c r="K43" s="647"/>
      <c r="L43" s="647"/>
      <c r="M43" s="647"/>
      <c r="N43" s="647"/>
      <c r="O43" s="647"/>
      <c r="P43" s="647"/>
      <c r="Q43" s="647"/>
      <c r="R43" s="648"/>
      <c r="S43" s="622"/>
      <c r="T43" s="622"/>
      <c r="U43" s="641"/>
    </row>
    <row r="44" spans="1:21" ht="12" customHeight="1" thickBot="1" x14ac:dyDescent="0.3">
      <c r="A44" s="626"/>
      <c r="B44" s="629"/>
      <c r="C44" s="623"/>
      <c r="D44" s="614"/>
      <c r="E44" s="615"/>
      <c r="F44" s="615"/>
      <c r="G44" s="615"/>
      <c r="H44" s="616"/>
      <c r="I44" s="631"/>
      <c r="J44" s="632"/>
      <c r="K44" s="632"/>
      <c r="L44" s="632"/>
      <c r="M44" s="632"/>
      <c r="N44" s="632"/>
      <c r="O44" s="632"/>
      <c r="P44" s="632"/>
      <c r="Q44" s="632"/>
      <c r="R44" s="633"/>
      <c r="S44" s="623"/>
      <c r="T44" s="623"/>
      <c r="U44" s="642"/>
    </row>
    <row r="45" spans="1:21" ht="12" customHeight="1" x14ac:dyDescent="0.25">
      <c r="A45" s="624">
        <v>14</v>
      </c>
      <c r="B45" s="627"/>
      <c r="C45" s="621"/>
      <c r="D45" s="620"/>
      <c r="E45" s="618"/>
      <c r="F45" s="618"/>
      <c r="G45" s="618"/>
      <c r="H45" s="619"/>
      <c r="I45" s="643"/>
      <c r="J45" s="644"/>
      <c r="K45" s="644"/>
      <c r="L45" s="644"/>
      <c r="M45" s="644"/>
      <c r="N45" s="644"/>
      <c r="O45" s="644"/>
      <c r="P45" s="644"/>
      <c r="Q45" s="644"/>
      <c r="R45" s="645"/>
      <c r="S45" s="621"/>
      <c r="T45" s="621"/>
      <c r="U45" s="640"/>
    </row>
    <row r="46" spans="1:21" ht="12" customHeight="1" x14ac:dyDescent="0.25">
      <c r="A46" s="625"/>
      <c r="B46" s="628"/>
      <c r="C46" s="622"/>
      <c r="D46" s="611"/>
      <c r="E46" s="612"/>
      <c r="F46" s="612"/>
      <c r="G46" s="612"/>
      <c r="H46" s="613"/>
      <c r="I46" s="646"/>
      <c r="J46" s="647"/>
      <c r="K46" s="647"/>
      <c r="L46" s="647"/>
      <c r="M46" s="647"/>
      <c r="N46" s="647"/>
      <c r="O46" s="647"/>
      <c r="P46" s="647"/>
      <c r="Q46" s="647"/>
      <c r="R46" s="648"/>
      <c r="S46" s="622"/>
      <c r="T46" s="622"/>
      <c r="U46" s="641"/>
    </row>
    <row r="47" spans="1:21" ht="12" customHeight="1" thickBot="1" x14ac:dyDescent="0.3">
      <c r="A47" s="626"/>
      <c r="B47" s="629"/>
      <c r="C47" s="623"/>
      <c r="D47" s="614"/>
      <c r="E47" s="615"/>
      <c r="F47" s="615"/>
      <c r="G47" s="615"/>
      <c r="H47" s="616"/>
      <c r="I47" s="631"/>
      <c r="J47" s="632"/>
      <c r="K47" s="632"/>
      <c r="L47" s="632"/>
      <c r="M47" s="632"/>
      <c r="N47" s="632"/>
      <c r="O47" s="632"/>
      <c r="P47" s="632"/>
      <c r="Q47" s="632"/>
      <c r="R47" s="633"/>
      <c r="S47" s="623"/>
      <c r="T47" s="623"/>
      <c r="U47" s="642"/>
    </row>
    <row r="48" spans="1:21" ht="12" customHeight="1" x14ac:dyDescent="0.25">
      <c r="A48" s="624">
        <v>15</v>
      </c>
      <c r="B48" s="627"/>
      <c r="C48" s="621"/>
      <c r="D48" s="620"/>
      <c r="E48" s="618"/>
      <c r="F48" s="618"/>
      <c r="G48" s="618"/>
      <c r="H48" s="619"/>
      <c r="I48" s="643"/>
      <c r="J48" s="644"/>
      <c r="K48" s="644"/>
      <c r="L48" s="644"/>
      <c r="M48" s="644"/>
      <c r="N48" s="644"/>
      <c r="O48" s="644"/>
      <c r="P48" s="644"/>
      <c r="Q48" s="644"/>
      <c r="R48" s="645"/>
      <c r="S48" s="621"/>
      <c r="T48" s="621"/>
      <c r="U48" s="640"/>
    </row>
    <row r="49" spans="1:21" ht="12" customHeight="1" x14ac:dyDescent="0.25">
      <c r="A49" s="625"/>
      <c r="B49" s="628"/>
      <c r="C49" s="622"/>
      <c r="D49" s="611"/>
      <c r="E49" s="612"/>
      <c r="F49" s="612"/>
      <c r="G49" s="612"/>
      <c r="H49" s="613"/>
      <c r="I49" s="646"/>
      <c r="J49" s="647"/>
      <c r="K49" s="647"/>
      <c r="L49" s="647"/>
      <c r="M49" s="647"/>
      <c r="N49" s="647"/>
      <c r="O49" s="647"/>
      <c r="P49" s="647"/>
      <c r="Q49" s="647"/>
      <c r="R49" s="648"/>
      <c r="S49" s="622"/>
      <c r="T49" s="622"/>
      <c r="U49" s="641"/>
    </row>
    <row r="50" spans="1:21" ht="12" customHeight="1" thickBot="1" x14ac:dyDescent="0.3">
      <c r="A50" s="626"/>
      <c r="B50" s="629"/>
      <c r="C50" s="623"/>
      <c r="D50" s="614"/>
      <c r="E50" s="615"/>
      <c r="F50" s="615"/>
      <c r="G50" s="615"/>
      <c r="H50" s="616"/>
      <c r="I50" s="631"/>
      <c r="J50" s="632"/>
      <c r="K50" s="632"/>
      <c r="L50" s="632"/>
      <c r="M50" s="632"/>
      <c r="N50" s="632"/>
      <c r="O50" s="632"/>
      <c r="P50" s="632"/>
      <c r="Q50" s="632"/>
      <c r="R50" s="633"/>
      <c r="S50" s="623"/>
      <c r="T50" s="623"/>
      <c r="U50" s="642"/>
    </row>
    <row r="51" spans="1:21" ht="12" customHeight="1" x14ac:dyDescent="0.25">
      <c r="A51" s="624">
        <v>16</v>
      </c>
      <c r="B51" s="627"/>
      <c r="C51" s="621"/>
      <c r="D51" s="620"/>
      <c r="E51" s="618"/>
      <c r="F51" s="618"/>
      <c r="G51" s="618"/>
      <c r="H51" s="619"/>
      <c r="I51" s="643"/>
      <c r="J51" s="644"/>
      <c r="K51" s="644"/>
      <c r="L51" s="644"/>
      <c r="M51" s="644"/>
      <c r="N51" s="644"/>
      <c r="O51" s="644"/>
      <c r="P51" s="644"/>
      <c r="Q51" s="644"/>
      <c r="R51" s="645"/>
      <c r="S51" s="621"/>
      <c r="T51" s="621"/>
      <c r="U51" s="640"/>
    </row>
    <row r="52" spans="1:21" ht="12" customHeight="1" x14ac:dyDescent="0.25">
      <c r="A52" s="625"/>
      <c r="B52" s="628"/>
      <c r="C52" s="622"/>
      <c r="D52" s="611"/>
      <c r="E52" s="612"/>
      <c r="F52" s="612"/>
      <c r="G52" s="612"/>
      <c r="H52" s="613"/>
      <c r="I52" s="646"/>
      <c r="J52" s="647"/>
      <c r="K52" s="647"/>
      <c r="L52" s="647"/>
      <c r="M52" s="647"/>
      <c r="N52" s="647"/>
      <c r="O52" s="647"/>
      <c r="P52" s="647"/>
      <c r="Q52" s="647"/>
      <c r="R52" s="648"/>
      <c r="S52" s="622"/>
      <c r="T52" s="622"/>
      <c r="U52" s="641"/>
    </row>
    <row r="53" spans="1:21" ht="12" customHeight="1" thickBot="1" x14ac:dyDescent="0.3">
      <c r="A53" s="626"/>
      <c r="B53" s="629"/>
      <c r="C53" s="623"/>
      <c r="D53" s="614"/>
      <c r="E53" s="615"/>
      <c r="F53" s="615"/>
      <c r="G53" s="615"/>
      <c r="H53" s="616"/>
      <c r="I53" s="631"/>
      <c r="J53" s="632"/>
      <c r="K53" s="632"/>
      <c r="L53" s="632"/>
      <c r="M53" s="632"/>
      <c r="N53" s="632"/>
      <c r="O53" s="632"/>
      <c r="P53" s="632"/>
      <c r="Q53" s="632"/>
      <c r="R53" s="633"/>
      <c r="S53" s="623"/>
      <c r="T53" s="623"/>
      <c r="U53" s="642"/>
    </row>
    <row r="54" spans="1:21" ht="12" customHeight="1" x14ac:dyDescent="0.25">
      <c r="A54" s="624">
        <v>17</v>
      </c>
      <c r="B54" s="627"/>
      <c r="C54" s="621"/>
      <c r="D54" s="620"/>
      <c r="E54" s="618"/>
      <c r="F54" s="618"/>
      <c r="G54" s="618"/>
      <c r="H54" s="619"/>
      <c r="I54" s="643"/>
      <c r="J54" s="644"/>
      <c r="K54" s="644"/>
      <c r="L54" s="644"/>
      <c r="M54" s="644"/>
      <c r="N54" s="644"/>
      <c r="O54" s="644"/>
      <c r="P54" s="644"/>
      <c r="Q54" s="644"/>
      <c r="R54" s="645"/>
      <c r="S54" s="621"/>
      <c r="T54" s="621"/>
      <c r="U54" s="640"/>
    </row>
    <row r="55" spans="1:21" ht="12" customHeight="1" x14ac:dyDescent="0.25">
      <c r="A55" s="625"/>
      <c r="B55" s="628"/>
      <c r="C55" s="622"/>
      <c r="D55" s="611"/>
      <c r="E55" s="612"/>
      <c r="F55" s="612"/>
      <c r="G55" s="612"/>
      <c r="H55" s="613"/>
      <c r="I55" s="646"/>
      <c r="J55" s="647"/>
      <c r="K55" s="647"/>
      <c r="L55" s="647"/>
      <c r="M55" s="647"/>
      <c r="N55" s="647"/>
      <c r="O55" s="647"/>
      <c r="P55" s="647"/>
      <c r="Q55" s="647"/>
      <c r="R55" s="648"/>
      <c r="S55" s="622"/>
      <c r="T55" s="622"/>
      <c r="U55" s="641"/>
    </row>
    <row r="56" spans="1:21" ht="12" customHeight="1" thickBot="1" x14ac:dyDescent="0.3">
      <c r="A56" s="626"/>
      <c r="B56" s="629"/>
      <c r="C56" s="623"/>
      <c r="D56" s="614"/>
      <c r="E56" s="615"/>
      <c r="F56" s="615"/>
      <c r="G56" s="615"/>
      <c r="H56" s="616"/>
      <c r="I56" s="631"/>
      <c r="J56" s="632"/>
      <c r="K56" s="632"/>
      <c r="L56" s="632"/>
      <c r="M56" s="632"/>
      <c r="N56" s="632"/>
      <c r="O56" s="632"/>
      <c r="P56" s="632"/>
      <c r="Q56" s="632"/>
      <c r="R56" s="633"/>
      <c r="S56" s="623"/>
      <c r="T56" s="623"/>
      <c r="U56" s="642"/>
    </row>
    <row r="57" spans="1:21" ht="12" customHeight="1" x14ac:dyDescent="0.25">
      <c r="A57" s="624">
        <v>18</v>
      </c>
      <c r="B57" s="627"/>
      <c r="C57" s="621"/>
      <c r="D57" s="620"/>
      <c r="E57" s="618"/>
      <c r="F57" s="618"/>
      <c r="G57" s="618"/>
      <c r="H57" s="619"/>
      <c r="I57" s="643"/>
      <c r="J57" s="644"/>
      <c r="K57" s="644"/>
      <c r="L57" s="644"/>
      <c r="M57" s="644"/>
      <c r="N57" s="644"/>
      <c r="O57" s="644"/>
      <c r="P57" s="644"/>
      <c r="Q57" s="644"/>
      <c r="R57" s="645"/>
      <c r="S57" s="621"/>
      <c r="T57" s="621"/>
      <c r="U57" s="640"/>
    </row>
    <row r="58" spans="1:21" ht="12" customHeight="1" x14ac:dyDescent="0.25">
      <c r="A58" s="625"/>
      <c r="B58" s="628"/>
      <c r="C58" s="622"/>
      <c r="D58" s="611"/>
      <c r="E58" s="612"/>
      <c r="F58" s="612"/>
      <c r="G58" s="612"/>
      <c r="H58" s="613"/>
      <c r="I58" s="646"/>
      <c r="J58" s="647"/>
      <c r="K58" s="647"/>
      <c r="L58" s="647"/>
      <c r="M58" s="647"/>
      <c r="N58" s="647"/>
      <c r="O58" s="647"/>
      <c r="P58" s="647"/>
      <c r="Q58" s="647"/>
      <c r="R58" s="648"/>
      <c r="S58" s="622"/>
      <c r="T58" s="622"/>
      <c r="U58" s="641"/>
    </row>
    <row r="59" spans="1:21" ht="12" customHeight="1" thickBot="1" x14ac:dyDescent="0.3">
      <c r="A59" s="626"/>
      <c r="B59" s="629"/>
      <c r="C59" s="623"/>
      <c r="D59" s="614"/>
      <c r="E59" s="615"/>
      <c r="F59" s="615"/>
      <c r="G59" s="615"/>
      <c r="H59" s="616"/>
      <c r="I59" s="631"/>
      <c r="J59" s="632"/>
      <c r="K59" s="632"/>
      <c r="L59" s="632"/>
      <c r="M59" s="632"/>
      <c r="N59" s="632"/>
      <c r="O59" s="632"/>
      <c r="P59" s="632"/>
      <c r="Q59" s="632"/>
      <c r="R59" s="633"/>
      <c r="S59" s="623"/>
      <c r="T59" s="623"/>
      <c r="U59" s="642"/>
    </row>
    <row r="60" spans="1:21" ht="12" customHeight="1" x14ac:dyDescent="0.25">
      <c r="A60" s="624">
        <v>19</v>
      </c>
      <c r="B60" s="627"/>
      <c r="C60" s="621"/>
      <c r="D60" s="620"/>
      <c r="E60" s="618"/>
      <c r="F60" s="618"/>
      <c r="G60" s="618"/>
      <c r="H60" s="619"/>
      <c r="I60" s="643"/>
      <c r="J60" s="644"/>
      <c r="K60" s="644"/>
      <c r="L60" s="644"/>
      <c r="M60" s="644"/>
      <c r="N60" s="644"/>
      <c r="O60" s="644"/>
      <c r="P60" s="644"/>
      <c r="Q60" s="644"/>
      <c r="R60" s="645"/>
      <c r="S60" s="621"/>
      <c r="T60" s="621"/>
      <c r="U60" s="640"/>
    </row>
    <row r="61" spans="1:21" ht="12" customHeight="1" x14ac:dyDescent="0.25">
      <c r="A61" s="625"/>
      <c r="B61" s="628"/>
      <c r="C61" s="622"/>
      <c r="D61" s="611"/>
      <c r="E61" s="612"/>
      <c r="F61" s="612"/>
      <c r="G61" s="612"/>
      <c r="H61" s="613"/>
      <c r="I61" s="646"/>
      <c r="J61" s="647"/>
      <c r="K61" s="647"/>
      <c r="L61" s="647"/>
      <c r="M61" s="647"/>
      <c r="N61" s="647"/>
      <c r="O61" s="647"/>
      <c r="P61" s="647"/>
      <c r="Q61" s="647"/>
      <c r="R61" s="648"/>
      <c r="S61" s="622"/>
      <c r="T61" s="622"/>
      <c r="U61" s="641"/>
    </row>
    <row r="62" spans="1:21" ht="12" customHeight="1" thickBot="1" x14ac:dyDescent="0.3">
      <c r="A62" s="626"/>
      <c r="B62" s="629"/>
      <c r="C62" s="623"/>
      <c r="D62" s="614"/>
      <c r="E62" s="615"/>
      <c r="F62" s="615"/>
      <c r="G62" s="615"/>
      <c r="H62" s="616"/>
      <c r="I62" s="631"/>
      <c r="J62" s="632"/>
      <c r="K62" s="632"/>
      <c r="L62" s="632"/>
      <c r="M62" s="632"/>
      <c r="N62" s="632"/>
      <c r="O62" s="632"/>
      <c r="P62" s="632"/>
      <c r="Q62" s="632"/>
      <c r="R62" s="633"/>
      <c r="S62" s="623"/>
      <c r="T62" s="623"/>
      <c r="U62" s="642"/>
    </row>
    <row r="63" spans="1:21" ht="12" customHeight="1" x14ac:dyDescent="0.25">
      <c r="A63" s="624">
        <v>20</v>
      </c>
      <c r="B63" s="627"/>
      <c r="C63" s="621"/>
      <c r="D63" s="620"/>
      <c r="E63" s="618"/>
      <c r="F63" s="618"/>
      <c r="G63" s="618"/>
      <c r="H63" s="619"/>
      <c r="I63" s="643"/>
      <c r="J63" s="644"/>
      <c r="K63" s="644"/>
      <c r="L63" s="644"/>
      <c r="M63" s="644"/>
      <c r="N63" s="644"/>
      <c r="O63" s="644"/>
      <c r="P63" s="644"/>
      <c r="Q63" s="644"/>
      <c r="R63" s="645"/>
      <c r="S63" s="621"/>
      <c r="T63" s="621"/>
      <c r="U63" s="640"/>
    </row>
    <row r="64" spans="1:21" ht="12" customHeight="1" x14ac:dyDescent="0.25">
      <c r="A64" s="625"/>
      <c r="B64" s="628"/>
      <c r="C64" s="622"/>
      <c r="D64" s="611"/>
      <c r="E64" s="612"/>
      <c r="F64" s="612"/>
      <c r="G64" s="612"/>
      <c r="H64" s="613"/>
      <c r="I64" s="646"/>
      <c r="J64" s="647"/>
      <c r="K64" s="647"/>
      <c r="L64" s="647"/>
      <c r="M64" s="647"/>
      <c r="N64" s="647"/>
      <c r="O64" s="647"/>
      <c r="P64" s="647"/>
      <c r="Q64" s="647"/>
      <c r="R64" s="648"/>
      <c r="S64" s="622"/>
      <c r="T64" s="622"/>
      <c r="U64" s="641"/>
    </row>
    <row r="65" spans="1:21" ht="12" customHeight="1" thickBot="1" x14ac:dyDescent="0.3">
      <c r="A65" s="626"/>
      <c r="B65" s="629"/>
      <c r="C65" s="623"/>
      <c r="D65" s="614"/>
      <c r="E65" s="615"/>
      <c r="F65" s="615"/>
      <c r="G65" s="615"/>
      <c r="H65" s="616"/>
      <c r="I65" s="631"/>
      <c r="J65" s="632"/>
      <c r="K65" s="632"/>
      <c r="L65" s="632"/>
      <c r="M65" s="632"/>
      <c r="N65" s="632"/>
      <c r="O65" s="632"/>
      <c r="P65" s="632"/>
      <c r="Q65" s="632"/>
      <c r="R65" s="633"/>
      <c r="S65" s="623"/>
      <c r="T65" s="623"/>
      <c r="U65" s="642"/>
    </row>
    <row r="66" spans="1:21" ht="12" customHeight="1" x14ac:dyDescent="0.25">
      <c r="A66" s="624">
        <v>21</v>
      </c>
      <c r="B66" s="627"/>
      <c r="C66" s="621"/>
      <c r="D66" s="620"/>
      <c r="E66" s="618"/>
      <c r="F66" s="618"/>
      <c r="G66" s="618"/>
      <c r="H66" s="619"/>
      <c r="I66" s="643"/>
      <c r="J66" s="644"/>
      <c r="K66" s="644"/>
      <c r="L66" s="644"/>
      <c r="M66" s="644"/>
      <c r="N66" s="644"/>
      <c r="O66" s="644"/>
      <c r="P66" s="644"/>
      <c r="Q66" s="644"/>
      <c r="R66" s="645"/>
      <c r="S66" s="621"/>
      <c r="T66" s="621"/>
      <c r="U66" s="640"/>
    </row>
    <row r="67" spans="1:21" ht="12" customHeight="1" x14ac:dyDescent="0.25">
      <c r="A67" s="625"/>
      <c r="B67" s="628"/>
      <c r="C67" s="622"/>
      <c r="D67" s="611"/>
      <c r="E67" s="612"/>
      <c r="F67" s="612"/>
      <c r="G67" s="612"/>
      <c r="H67" s="613"/>
      <c r="I67" s="646"/>
      <c r="J67" s="647"/>
      <c r="K67" s="647"/>
      <c r="L67" s="647"/>
      <c r="M67" s="647"/>
      <c r="N67" s="647"/>
      <c r="O67" s="647"/>
      <c r="P67" s="647"/>
      <c r="Q67" s="647"/>
      <c r="R67" s="648"/>
      <c r="S67" s="622"/>
      <c r="T67" s="622"/>
      <c r="U67" s="641"/>
    </row>
    <row r="68" spans="1:21" ht="12" customHeight="1" thickBot="1" x14ac:dyDescent="0.3">
      <c r="A68" s="626"/>
      <c r="B68" s="629"/>
      <c r="C68" s="623"/>
      <c r="D68" s="614"/>
      <c r="E68" s="615"/>
      <c r="F68" s="615"/>
      <c r="G68" s="615"/>
      <c r="H68" s="616"/>
      <c r="I68" s="631"/>
      <c r="J68" s="632"/>
      <c r="K68" s="632"/>
      <c r="L68" s="632"/>
      <c r="M68" s="632"/>
      <c r="N68" s="632"/>
      <c r="O68" s="632"/>
      <c r="P68" s="632"/>
      <c r="Q68" s="632"/>
      <c r="R68" s="633"/>
      <c r="S68" s="623"/>
      <c r="T68" s="623"/>
      <c r="U68" s="642"/>
    </row>
    <row r="69" spans="1:21" ht="12" customHeight="1" x14ac:dyDescent="0.25">
      <c r="A69" s="624">
        <v>22</v>
      </c>
      <c r="B69" s="627"/>
      <c r="C69" s="621"/>
      <c r="D69" s="620"/>
      <c r="E69" s="618"/>
      <c r="F69" s="618"/>
      <c r="G69" s="618"/>
      <c r="H69" s="619"/>
      <c r="I69" s="643"/>
      <c r="J69" s="644"/>
      <c r="K69" s="644"/>
      <c r="L69" s="644"/>
      <c r="M69" s="644"/>
      <c r="N69" s="644"/>
      <c r="O69" s="644"/>
      <c r="P69" s="644"/>
      <c r="Q69" s="644"/>
      <c r="R69" s="645"/>
      <c r="S69" s="621"/>
      <c r="T69" s="621"/>
      <c r="U69" s="640"/>
    </row>
    <row r="70" spans="1:21" ht="12" customHeight="1" x14ac:dyDescent="0.25">
      <c r="A70" s="625"/>
      <c r="B70" s="628"/>
      <c r="C70" s="622"/>
      <c r="D70" s="611"/>
      <c r="E70" s="612"/>
      <c r="F70" s="612"/>
      <c r="G70" s="612"/>
      <c r="H70" s="613"/>
      <c r="I70" s="646"/>
      <c r="J70" s="647"/>
      <c r="K70" s="647"/>
      <c r="L70" s="647"/>
      <c r="M70" s="647"/>
      <c r="N70" s="647"/>
      <c r="O70" s="647"/>
      <c r="P70" s="647"/>
      <c r="Q70" s="647"/>
      <c r="R70" s="648"/>
      <c r="S70" s="622"/>
      <c r="T70" s="622"/>
      <c r="U70" s="641"/>
    </row>
    <row r="71" spans="1:21" ht="12" customHeight="1" thickBot="1" x14ac:dyDescent="0.3">
      <c r="A71" s="626"/>
      <c r="B71" s="629"/>
      <c r="C71" s="623"/>
      <c r="D71" s="614"/>
      <c r="E71" s="615"/>
      <c r="F71" s="615"/>
      <c r="G71" s="615"/>
      <c r="H71" s="616"/>
      <c r="I71" s="631"/>
      <c r="J71" s="632"/>
      <c r="K71" s="632"/>
      <c r="L71" s="632"/>
      <c r="M71" s="632"/>
      <c r="N71" s="632"/>
      <c r="O71" s="632"/>
      <c r="P71" s="632"/>
      <c r="Q71" s="632"/>
      <c r="R71" s="633"/>
      <c r="S71" s="623"/>
      <c r="T71" s="623"/>
      <c r="U71" s="642"/>
    </row>
    <row r="72" spans="1:21" ht="12" customHeight="1" x14ac:dyDescent="0.25">
      <c r="A72" s="624">
        <v>23</v>
      </c>
      <c r="B72" s="627"/>
      <c r="C72" s="621"/>
      <c r="D72" s="617"/>
      <c r="E72" s="618"/>
      <c r="F72" s="618"/>
      <c r="G72" s="618"/>
      <c r="H72" s="619"/>
      <c r="I72" s="643"/>
      <c r="J72" s="644"/>
      <c r="K72" s="644"/>
      <c r="L72" s="644"/>
      <c r="M72" s="644"/>
      <c r="N72" s="644"/>
      <c r="O72" s="644"/>
      <c r="P72" s="644"/>
      <c r="Q72" s="644"/>
      <c r="R72" s="645"/>
      <c r="S72" s="621"/>
      <c r="T72" s="621"/>
      <c r="U72" s="640"/>
    </row>
    <row r="73" spans="1:21" ht="12" customHeight="1" x14ac:dyDescent="0.25">
      <c r="A73" s="625"/>
      <c r="B73" s="628"/>
      <c r="C73" s="622"/>
      <c r="D73" s="611"/>
      <c r="E73" s="612"/>
      <c r="F73" s="612"/>
      <c r="G73" s="612"/>
      <c r="H73" s="613"/>
      <c r="I73" s="646"/>
      <c r="J73" s="647"/>
      <c r="K73" s="647"/>
      <c r="L73" s="647"/>
      <c r="M73" s="647"/>
      <c r="N73" s="647"/>
      <c r="O73" s="647"/>
      <c r="P73" s="647"/>
      <c r="Q73" s="647"/>
      <c r="R73" s="648"/>
      <c r="S73" s="622"/>
      <c r="T73" s="622"/>
      <c r="U73" s="641"/>
    </row>
    <row r="74" spans="1:21" ht="12" customHeight="1" thickBot="1" x14ac:dyDescent="0.3">
      <c r="A74" s="626"/>
      <c r="B74" s="629"/>
      <c r="C74" s="623"/>
      <c r="D74" s="614"/>
      <c r="E74" s="615"/>
      <c r="F74" s="615"/>
      <c r="G74" s="615"/>
      <c r="H74" s="616"/>
      <c r="I74" s="631"/>
      <c r="J74" s="632"/>
      <c r="K74" s="632"/>
      <c r="L74" s="632"/>
      <c r="M74" s="632"/>
      <c r="N74" s="632"/>
      <c r="O74" s="632"/>
      <c r="P74" s="632"/>
      <c r="Q74" s="632"/>
      <c r="R74" s="633"/>
      <c r="S74" s="623"/>
      <c r="T74" s="623"/>
      <c r="U74" s="642"/>
    </row>
    <row r="75" spans="1:21" ht="12" customHeight="1" x14ac:dyDescent="0.25">
      <c r="A75" s="624">
        <v>24</v>
      </c>
      <c r="B75" s="627"/>
      <c r="C75" s="621"/>
      <c r="D75" s="620"/>
      <c r="E75" s="618"/>
      <c r="F75" s="618"/>
      <c r="G75" s="618"/>
      <c r="H75" s="619"/>
      <c r="I75" s="643"/>
      <c r="J75" s="644"/>
      <c r="K75" s="644"/>
      <c r="L75" s="644"/>
      <c r="M75" s="644"/>
      <c r="N75" s="644"/>
      <c r="O75" s="644"/>
      <c r="P75" s="644"/>
      <c r="Q75" s="644"/>
      <c r="R75" s="645"/>
      <c r="S75" s="621"/>
      <c r="T75" s="621"/>
      <c r="U75" s="640"/>
    </row>
    <row r="76" spans="1:21" ht="12" customHeight="1" x14ac:dyDescent="0.25">
      <c r="A76" s="625"/>
      <c r="B76" s="628"/>
      <c r="C76" s="622"/>
      <c r="D76" s="611"/>
      <c r="E76" s="612"/>
      <c r="F76" s="612"/>
      <c r="G76" s="612"/>
      <c r="H76" s="613"/>
      <c r="I76" s="646"/>
      <c r="J76" s="647"/>
      <c r="K76" s="647"/>
      <c r="L76" s="647"/>
      <c r="M76" s="647"/>
      <c r="N76" s="647"/>
      <c r="O76" s="647"/>
      <c r="P76" s="647"/>
      <c r="Q76" s="647"/>
      <c r="R76" s="648"/>
      <c r="S76" s="622"/>
      <c r="T76" s="622"/>
      <c r="U76" s="641"/>
    </row>
    <row r="77" spans="1:21" ht="12" customHeight="1" thickBot="1" x14ac:dyDescent="0.3">
      <c r="A77" s="626"/>
      <c r="B77" s="629"/>
      <c r="C77" s="623"/>
      <c r="D77" s="614"/>
      <c r="E77" s="615"/>
      <c r="F77" s="615"/>
      <c r="G77" s="615"/>
      <c r="H77" s="616"/>
      <c r="I77" s="631"/>
      <c r="J77" s="632"/>
      <c r="K77" s="632"/>
      <c r="L77" s="632"/>
      <c r="M77" s="632"/>
      <c r="N77" s="632"/>
      <c r="O77" s="632"/>
      <c r="P77" s="632"/>
      <c r="Q77" s="632"/>
      <c r="R77" s="633"/>
      <c r="S77" s="623"/>
      <c r="T77" s="623"/>
      <c r="U77" s="642"/>
    </row>
    <row r="78" spans="1:21" ht="12" customHeight="1" x14ac:dyDescent="0.25">
      <c r="A78" s="624">
        <v>25</v>
      </c>
      <c r="B78" s="627"/>
      <c r="C78" s="621"/>
      <c r="D78" s="620"/>
      <c r="E78" s="618"/>
      <c r="F78" s="618"/>
      <c r="G78" s="618"/>
      <c r="H78" s="619"/>
      <c r="I78" s="643"/>
      <c r="J78" s="644"/>
      <c r="K78" s="644"/>
      <c r="L78" s="644"/>
      <c r="M78" s="644"/>
      <c r="N78" s="644"/>
      <c r="O78" s="644"/>
      <c r="P78" s="644"/>
      <c r="Q78" s="644"/>
      <c r="R78" s="645"/>
      <c r="S78" s="621"/>
      <c r="T78" s="621"/>
      <c r="U78" s="640"/>
    </row>
    <row r="79" spans="1:21" ht="12" customHeight="1" x14ac:dyDescent="0.25">
      <c r="A79" s="625"/>
      <c r="B79" s="628"/>
      <c r="C79" s="622"/>
      <c r="D79" s="611"/>
      <c r="E79" s="612"/>
      <c r="F79" s="612"/>
      <c r="G79" s="612"/>
      <c r="H79" s="613"/>
      <c r="I79" s="646"/>
      <c r="J79" s="647"/>
      <c r="K79" s="647"/>
      <c r="L79" s="647"/>
      <c r="M79" s="647"/>
      <c r="N79" s="647"/>
      <c r="O79" s="647"/>
      <c r="P79" s="647"/>
      <c r="Q79" s="647"/>
      <c r="R79" s="648"/>
      <c r="S79" s="622"/>
      <c r="T79" s="622"/>
      <c r="U79" s="641"/>
    </row>
    <row r="80" spans="1:21" ht="12" customHeight="1" thickBot="1" x14ac:dyDescent="0.3">
      <c r="A80" s="626"/>
      <c r="B80" s="629"/>
      <c r="C80" s="623"/>
      <c r="D80" s="614"/>
      <c r="E80" s="615"/>
      <c r="F80" s="615"/>
      <c r="G80" s="615"/>
      <c r="H80" s="616"/>
      <c r="I80" s="631"/>
      <c r="J80" s="632"/>
      <c r="K80" s="632"/>
      <c r="L80" s="632"/>
      <c r="M80" s="632"/>
      <c r="N80" s="632"/>
      <c r="O80" s="632"/>
      <c r="P80" s="632"/>
      <c r="Q80" s="632"/>
      <c r="R80" s="633"/>
      <c r="S80" s="623"/>
      <c r="T80" s="623"/>
      <c r="U80" s="642"/>
    </row>
    <row r="81" spans="1:21" ht="12" customHeight="1" x14ac:dyDescent="0.25">
      <c r="A81" s="624">
        <v>26</v>
      </c>
      <c r="B81" s="627"/>
      <c r="C81" s="621"/>
      <c r="D81" s="620"/>
      <c r="E81" s="618"/>
      <c r="F81" s="618"/>
      <c r="G81" s="618"/>
      <c r="H81" s="619"/>
      <c r="I81" s="643"/>
      <c r="J81" s="644"/>
      <c r="K81" s="644"/>
      <c r="L81" s="644"/>
      <c r="M81" s="644"/>
      <c r="N81" s="644"/>
      <c r="O81" s="644"/>
      <c r="P81" s="644"/>
      <c r="Q81" s="644"/>
      <c r="R81" s="645"/>
      <c r="S81" s="621"/>
      <c r="T81" s="621"/>
      <c r="U81" s="640"/>
    </row>
    <row r="82" spans="1:21" ht="12" customHeight="1" x14ac:dyDescent="0.25">
      <c r="A82" s="625"/>
      <c r="B82" s="628"/>
      <c r="C82" s="622"/>
      <c r="D82" s="611"/>
      <c r="E82" s="612"/>
      <c r="F82" s="612"/>
      <c r="G82" s="612"/>
      <c r="H82" s="613"/>
      <c r="I82" s="646"/>
      <c r="J82" s="647"/>
      <c r="K82" s="647"/>
      <c r="L82" s="647"/>
      <c r="M82" s="647"/>
      <c r="N82" s="647"/>
      <c r="O82" s="647"/>
      <c r="P82" s="647"/>
      <c r="Q82" s="647"/>
      <c r="R82" s="648"/>
      <c r="S82" s="622"/>
      <c r="T82" s="622"/>
      <c r="U82" s="641"/>
    </row>
    <row r="83" spans="1:21" ht="12" customHeight="1" thickBot="1" x14ac:dyDescent="0.3">
      <c r="A83" s="626"/>
      <c r="B83" s="629"/>
      <c r="C83" s="623"/>
      <c r="D83" s="614"/>
      <c r="E83" s="615"/>
      <c r="F83" s="615"/>
      <c r="G83" s="615"/>
      <c r="H83" s="616"/>
      <c r="I83" s="631"/>
      <c r="J83" s="632"/>
      <c r="K83" s="632"/>
      <c r="L83" s="632"/>
      <c r="M83" s="632"/>
      <c r="N83" s="632"/>
      <c r="O83" s="632"/>
      <c r="P83" s="632"/>
      <c r="Q83" s="632"/>
      <c r="R83" s="633"/>
      <c r="S83" s="623"/>
      <c r="T83" s="623"/>
      <c r="U83" s="642"/>
    </row>
    <row r="84" spans="1:21" ht="12" customHeight="1" x14ac:dyDescent="0.25">
      <c r="A84" s="624">
        <v>27</v>
      </c>
      <c r="B84" s="627"/>
      <c r="C84" s="621"/>
      <c r="D84" s="617"/>
      <c r="E84" s="618"/>
      <c r="F84" s="618"/>
      <c r="G84" s="618"/>
      <c r="H84" s="619"/>
      <c r="I84" s="649"/>
      <c r="J84" s="650"/>
      <c r="K84" s="650"/>
      <c r="L84" s="650"/>
      <c r="M84" s="650"/>
      <c r="N84" s="650"/>
      <c r="O84" s="650"/>
      <c r="P84" s="650"/>
      <c r="Q84" s="650"/>
      <c r="R84" s="651"/>
      <c r="S84" s="621"/>
      <c r="T84" s="621"/>
      <c r="U84" s="640"/>
    </row>
    <row r="85" spans="1:21" ht="12" customHeight="1" x14ac:dyDescent="0.25">
      <c r="A85" s="625"/>
      <c r="B85" s="628"/>
      <c r="C85" s="622"/>
      <c r="D85" s="611"/>
      <c r="E85" s="612"/>
      <c r="F85" s="612"/>
      <c r="G85" s="612"/>
      <c r="H85" s="613"/>
      <c r="I85" s="652"/>
      <c r="J85" s="653"/>
      <c r="K85" s="653"/>
      <c r="L85" s="653"/>
      <c r="M85" s="653"/>
      <c r="N85" s="653"/>
      <c r="O85" s="653"/>
      <c r="P85" s="653"/>
      <c r="Q85" s="653"/>
      <c r="R85" s="654"/>
      <c r="S85" s="622"/>
      <c r="T85" s="622"/>
      <c r="U85" s="641"/>
    </row>
    <row r="86" spans="1:21" ht="12" customHeight="1" thickBot="1" x14ac:dyDescent="0.3">
      <c r="A86" s="626"/>
      <c r="B86" s="629"/>
      <c r="C86" s="623"/>
      <c r="D86" s="614"/>
      <c r="E86" s="615"/>
      <c r="F86" s="615"/>
      <c r="G86" s="615"/>
      <c r="H86" s="616"/>
      <c r="I86" s="655"/>
      <c r="J86" s="656"/>
      <c r="K86" s="656"/>
      <c r="L86" s="656"/>
      <c r="M86" s="656"/>
      <c r="N86" s="656"/>
      <c r="O86" s="656"/>
      <c r="P86" s="656"/>
      <c r="Q86" s="656"/>
      <c r="R86" s="657"/>
      <c r="S86" s="623"/>
      <c r="T86" s="623"/>
      <c r="U86" s="642"/>
    </row>
    <row r="87" spans="1:21" ht="12" customHeight="1" x14ac:dyDescent="0.25">
      <c r="A87" s="624">
        <v>28</v>
      </c>
      <c r="B87" s="627"/>
      <c r="C87" s="621"/>
      <c r="D87" s="617"/>
      <c r="E87" s="618"/>
      <c r="F87" s="618"/>
      <c r="G87" s="618"/>
      <c r="H87" s="619"/>
      <c r="I87" s="649"/>
      <c r="J87" s="650"/>
      <c r="K87" s="650"/>
      <c r="L87" s="650"/>
      <c r="M87" s="650"/>
      <c r="N87" s="650"/>
      <c r="O87" s="650"/>
      <c r="P87" s="650"/>
      <c r="Q87" s="650"/>
      <c r="R87" s="651"/>
      <c r="S87" s="621"/>
      <c r="T87" s="621"/>
      <c r="U87" s="640"/>
    </row>
    <row r="88" spans="1:21" ht="12" customHeight="1" x14ac:dyDescent="0.25">
      <c r="A88" s="625"/>
      <c r="B88" s="628"/>
      <c r="C88" s="622"/>
      <c r="D88" s="611"/>
      <c r="E88" s="612"/>
      <c r="F88" s="612"/>
      <c r="G88" s="612"/>
      <c r="H88" s="613"/>
      <c r="I88" s="652"/>
      <c r="J88" s="653"/>
      <c r="K88" s="653"/>
      <c r="L88" s="653"/>
      <c r="M88" s="653"/>
      <c r="N88" s="653"/>
      <c r="O88" s="653"/>
      <c r="P88" s="653"/>
      <c r="Q88" s="653"/>
      <c r="R88" s="654"/>
      <c r="S88" s="622"/>
      <c r="T88" s="622"/>
      <c r="U88" s="641"/>
    </row>
    <row r="89" spans="1:21" ht="12" customHeight="1" thickBot="1" x14ac:dyDescent="0.3">
      <c r="A89" s="626"/>
      <c r="B89" s="629"/>
      <c r="C89" s="623"/>
      <c r="D89" s="614"/>
      <c r="E89" s="615"/>
      <c r="F89" s="615"/>
      <c r="G89" s="615"/>
      <c r="H89" s="616"/>
      <c r="I89" s="655"/>
      <c r="J89" s="656"/>
      <c r="K89" s="656"/>
      <c r="L89" s="656"/>
      <c r="M89" s="656"/>
      <c r="N89" s="656"/>
      <c r="O89" s="656"/>
      <c r="P89" s="656"/>
      <c r="Q89" s="656"/>
      <c r="R89" s="657"/>
      <c r="S89" s="623"/>
      <c r="T89" s="623"/>
      <c r="U89" s="642"/>
    </row>
    <row r="90" spans="1:21" ht="12" customHeight="1" x14ac:dyDescent="0.25">
      <c r="A90" s="624">
        <v>29</v>
      </c>
      <c r="B90" s="627"/>
      <c r="C90" s="621"/>
      <c r="D90" s="617"/>
      <c r="E90" s="618"/>
      <c r="F90" s="618"/>
      <c r="G90" s="618"/>
      <c r="H90" s="619"/>
      <c r="I90" s="649"/>
      <c r="J90" s="650"/>
      <c r="K90" s="650"/>
      <c r="L90" s="650"/>
      <c r="M90" s="650"/>
      <c r="N90" s="650"/>
      <c r="O90" s="650"/>
      <c r="P90" s="650"/>
      <c r="Q90" s="650"/>
      <c r="R90" s="651"/>
      <c r="S90" s="621"/>
      <c r="T90" s="621"/>
      <c r="U90" s="640"/>
    </row>
    <row r="91" spans="1:21" ht="12" customHeight="1" x14ac:dyDescent="0.25">
      <c r="A91" s="625"/>
      <c r="B91" s="628"/>
      <c r="C91" s="622"/>
      <c r="D91" s="611"/>
      <c r="E91" s="612"/>
      <c r="F91" s="612"/>
      <c r="G91" s="612"/>
      <c r="H91" s="613"/>
      <c r="I91" s="652"/>
      <c r="J91" s="653"/>
      <c r="K91" s="653"/>
      <c r="L91" s="653"/>
      <c r="M91" s="653"/>
      <c r="N91" s="653"/>
      <c r="O91" s="653"/>
      <c r="P91" s="653"/>
      <c r="Q91" s="653"/>
      <c r="R91" s="654"/>
      <c r="S91" s="622"/>
      <c r="T91" s="622"/>
      <c r="U91" s="641"/>
    </row>
    <row r="92" spans="1:21" ht="12" customHeight="1" thickBot="1" x14ac:dyDescent="0.3">
      <c r="A92" s="626"/>
      <c r="B92" s="629"/>
      <c r="C92" s="623"/>
      <c r="D92" s="614"/>
      <c r="E92" s="615"/>
      <c r="F92" s="615"/>
      <c r="G92" s="615"/>
      <c r="H92" s="616"/>
      <c r="I92" s="655"/>
      <c r="J92" s="656"/>
      <c r="K92" s="656"/>
      <c r="L92" s="656"/>
      <c r="M92" s="656"/>
      <c r="N92" s="656"/>
      <c r="O92" s="656"/>
      <c r="P92" s="656"/>
      <c r="Q92" s="656"/>
      <c r="R92" s="657"/>
      <c r="S92" s="623"/>
      <c r="T92" s="623"/>
      <c r="U92" s="642"/>
    </row>
    <row r="93" spans="1:21" ht="12" customHeight="1" x14ac:dyDescent="0.25">
      <c r="A93" s="624">
        <v>30</v>
      </c>
      <c r="B93" s="627"/>
      <c r="C93" s="621"/>
      <c r="D93" s="617"/>
      <c r="E93" s="618"/>
      <c r="F93" s="618"/>
      <c r="G93" s="618"/>
      <c r="H93" s="619"/>
      <c r="I93" s="649"/>
      <c r="J93" s="650"/>
      <c r="K93" s="650"/>
      <c r="L93" s="650"/>
      <c r="M93" s="650"/>
      <c r="N93" s="650"/>
      <c r="O93" s="650"/>
      <c r="P93" s="650"/>
      <c r="Q93" s="650"/>
      <c r="R93" s="651"/>
      <c r="S93" s="621"/>
      <c r="T93" s="621"/>
      <c r="U93" s="640"/>
    </row>
    <row r="94" spans="1:21" ht="12" customHeight="1" x14ac:dyDescent="0.25">
      <c r="A94" s="625"/>
      <c r="B94" s="628"/>
      <c r="C94" s="622"/>
      <c r="D94" s="611"/>
      <c r="E94" s="612"/>
      <c r="F94" s="612"/>
      <c r="G94" s="612"/>
      <c r="H94" s="613"/>
      <c r="I94" s="652"/>
      <c r="J94" s="653"/>
      <c r="K94" s="653"/>
      <c r="L94" s="653"/>
      <c r="M94" s="653"/>
      <c r="N94" s="653"/>
      <c r="O94" s="653"/>
      <c r="P94" s="653"/>
      <c r="Q94" s="653"/>
      <c r="R94" s="654"/>
      <c r="S94" s="622"/>
      <c r="T94" s="622"/>
      <c r="U94" s="641"/>
    </row>
    <row r="95" spans="1:21" ht="12" customHeight="1" thickBot="1" x14ac:dyDescent="0.3">
      <c r="A95" s="626"/>
      <c r="B95" s="629"/>
      <c r="C95" s="623"/>
      <c r="D95" s="614"/>
      <c r="E95" s="615"/>
      <c r="F95" s="615"/>
      <c r="G95" s="615"/>
      <c r="H95" s="616"/>
      <c r="I95" s="655"/>
      <c r="J95" s="656"/>
      <c r="K95" s="656"/>
      <c r="L95" s="656"/>
      <c r="M95" s="656"/>
      <c r="N95" s="656"/>
      <c r="O95" s="656"/>
      <c r="P95" s="656"/>
      <c r="Q95" s="656"/>
      <c r="R95" s="657"/>
      <c r="S95" s="623"/>
      <c r="T95" s="623"/>
      <c r="U95" s="642"/>
    </row>
    <row r="96" spans="1:21" ht="12" customHeight="1" x14ac:dyDescent="0.25">
      <c r="A96" s="624">
        <v>31</v>
      </c>
      <c r="B96" s="627"/>
      <c r="C96" s="621"/>
      <c r="D96" s="617"/>
      <c r="E96" s="618"/>
      <c r="F96" s="618"/>
      <c r="G96" s="618"/>
      <c r="H96" s="619"/>
      <c r="I96" s="649"/>
      <c r="J96" s="650"/>
      <c r="K96" s="650"/>
      <c r="L96" s="650"/>
      <c r="M96" s="650"/>
      <c r="N96" s="650"/>
      <c r="O96" s="650"/>
      <c r="P96" s="650"/>
      <c r="Q96" s="650"/>
      <c r="R96" s="651"/>
      <c r="S96" s="621"/>
      <c r="T96" s="621"/>
      <c r="U96" s="640"/>
    </row>
    <row r="97" spans="1:21" ht="12" customHeight="1" x14ac:dyDescent="0.25">
      <c r="A97" s="625"/>
      <c r="B97" s="628"/>
      <c r="C97" s="622"/>
      <c r="D97" s="611"/>
      <c r="E97" s="612"/>
      <c r="F97" s="612"/>
      <c r="G97" s="612"/>
      <c r="H97" s="613"/>
      <c r="I97" s="652"/>
      <c r="J97" s="653"/>
      <c r="K97" s="653"/>
      <c r="L97" s="653"/>
      <c r="M97" s="653"/>
      <c r="N97" s="653"/>
      <c r="O97" s="653"/>
      <c r="P97" s="653"/>
      <c r="Q97" s="653"/>
      <c r="R97" s="654"/>
      <c r="S97" s="622"/>
      <c r="T97" s="622"/>
      <c r="U97" s="641"/>
    </row>
    <row r="98" spans="1:21" ht="12" customHeight="1" thickBot="1" x14ac:dyDescent="0.3">
      <c r="A98" s="626"/>
      <c r="B98" s="629"/>
      <c r="C98" s="623"/>
      <c r="D98" s="614"/>
      <c r="E98" s="615"/>
      <c r="F98" s="615"/>
      <c r="G98" s="615"/>
      <c r="H98" s="616"/>
      <c r="I98" s="655"/>
      <c r="J98" s="656"/>
      <c r="K98" s="656"/>
      <c r="L98" s="656"/>
      <c r="M98" s="656"/>
      <c r="N98" s="656"/>
      <c r="O98" s="656"/>
      <c r="P98" s="656"/>
      <c r="Q98" s="656"/>
      <c r="R98" s="657"/>
      <c r="S98" s="623"/>
      <c r="T98" s="623"/>
      <c r="U98" s="642"/>
    </row>
    <row r="99" spans="1:21" ht="12" customHeight="1" x14ac:dyDescent="0.25">
      <c r="A99" s="624">
        <v>32</v>
      </c>
      <c r="B99" s="627"/>
      <c r="C99" s="621"/>
      <c r="D99" s="617"/>
      <c r="E99" s="618"/>
      <c r="F99" s="618"/>
      <c r="G99" s="618"/>
      <c r="H99" s="619"/>
      <c r="I99" s="649"/>
      <c r="J99" s="650"/>
      <c r="K99" s="650"/>
      <c r="L99" s="650"/>
      <c r="M99" s="650"/>
      <c r="N99" s="650"/>
      <c r="O99" s="650"/>
      <c r="P99" s="650"/>
      <c r="Q99" s="650"/>
      <c r="R99" s="651"/>
      <c r="S99" s="621"/>
      <c r="T99" s="621"/>
      <c r="U99" s="640"/>
    </row>
    <row r="100" spans="1:21" ht="12" customHeight="1" x14ac:dyDescent="0.25">
      <c r="A100" s="625"/>
      <c r="B100" s="628"/>
      <c r="C100" s="622"/>
      <c r="D100" s="611"/>
      <c r="E100" s="612"/>
      <c r="F100" s="612"/>
      <c r="G100" s="612"/>
      <c r="H100" s="613"/>
      <c r="I100" s="652"/>
      <c r="J100" s="653"/>
      <c r="K100" s="653"/>
      <c r="L100" s="653"/>
      <c r="M100" s="653"/>
      <c r="N100" s="653"/>
      <c r="O100" s="653"/>
      <c r="P100" s="653"/>
      <c r="Q100" s="653"/>
      <c r="R100" s="654"/>
      <c r="S100" s="622"/>
      <c r="T100" s="622"/>
      <c r="U100" s="641"/>
    </row>
    <row r="101" spans="1:21" ht="12" customHeight="1" thickBot="1" x14ac:dyDescent="0.3">
      <c r="A101" s="626"/>
      <c r="B101" s="629"/>
      <c r="C101" s="623"/>
      <c r="D101" s="614"/>
      <c r="E101" s="615"/>
      <c r="F101" s="615"/>
      <c r="G101" s="615"/>
      <c r="H101" s="616"/>
      <c r="I101" s="655"/>
      <c r="J101" s="656"/>
      <c r="K101" s="656"/>
      <c r="L101" s="656"/>
      <c r="M101" s="656"/>
      <c r="N101" s="656"/>
      <c r="O101" s="656"/>
      <c r="P101" s="656"/>
      <c r="Q101" s="656"/>
      <c r="R101" s="657"/>
      <c r="S101" s="623"/>
      <c r="T101" s="623"/>
      <c r="U101" s="642"/>
    </row>
    <row r="102" spans="1:21" ht="12" customHeight="1" x14ac:dyDescent="0.25">
      <c r="A102" s="624">
        <v>33</v>
      </c>
      <c r="B102" s="627"/>
      <c r="C102" s="621"/>
      <c r="D102" s="617"/>
      <c r="E102" s="618"/>
      <c r="F102" s="618"/>
      <c r="G102" s="618"/>
      <c r="H102" s="619"/>
      <c r="I102" s="649"/>
      <c r="J102" s="650"/>
      <c r="K102" s="650"/>
      <c r="L102" s="650"/>
      <c r="M102" s="650"/>
      <c r="N102" s="650"/>
      <c r="O102" s="650"/>
      <c r="P102" s="650"/>
      <c r="Q102" s="650"/>
      <c r="R102" s="651"/>
      <c r="S102" s="621"/>
      <c r="T102" s="621"/>
      <c r="U102" s="640"/>
    </row>
    <row r="103" spans="1:21" ht="12" customHeight="1" x14ac:dyDescent="0.25">
      <c r="A103" s="625"/>
      <c r="B103" s="628"/>
      <c r="C103" s="622"/>
      <c r="D103" s="611"/>
      <c r="E103" s="612"/>
      <c r="F103" s="612"/>
      <c r="G103" s="612"/>
      <c r="H103" s="613"/>
      <c r="I103" s="652"/>
      <c r="J103" s="653"/>
      <c r="K103" s="653"/>
      <c r="L103" s="653"/>
      <c r="M103" s="653"/>
      <c r="N103" s="653"/>
      <c r="O103" s="653"/>
      <c r="P103" s="653"/>
      <c r="Q103" s="653"/>
      <c r="R103" s="654"/>
      <c r="S103" s="622"/>
      <c r="T103" s="622"/>
      <c r="U103" s="641"/>
    </row>
    <row r="104" spans="1:21" ht="12" customHeight="1" thickBot="1" x14ac:dyDescent="0.3">
      <c r="A104" s="626"/>
      <c r="B104" s="629"/>
      <c r="C104" s="623"/>
      <c r="D104" s="614"/>
      <c r="E104" s="615"/>
      <c r="F104" s="615"/>
      <c r="G104" s="615"/>
      <c r="H104" s="616"/>
      <c r="I104" s="655"/>
      <c r="J104" s="656"/>
      <c r="K104" s="656"/>
      <c r="L104" s="656"/>
      <c r="M104" s="656"/>
      <c r="N104" s="656"/>
      <c r="O104" s="656"/>
      <c r="P104" s="656"/>
      <c r="Q104" s="656"/>
      <c r="R104" s="657"/>
      <c r="S104" s="623"/>
      <c r="T104" s="623"/>
      <c r="U104" s="642"/>
    </row>
    <row r="105" spans="1:21" ht="12" customHeight="1" x14ac:dyDescent="0.25">
      <c r="A105" s="624">
        <v>34</v>
      </c>
      <c r="B105" s="627"/>
      <c r="C105" s="621"/>
      <c r="D105" s="617"/>
      <c r="E105" s="618"/>
      <c r="F105" s="618"/>
      <c r="G105" s="618"/>
      <c r="H105" s="619"/>
      <c r="I105" s="649"/>
      <c r="J105" s="650"/>
      <c r="K105" s="650"/>
      <c r="L105" s="650"/>
      <c r="M105" s="650"/>
      <c r="N105" s="650"/>
      <c r="O105" s="650"/>
      <c r="P105" s="650"/>
      <c r="Q105" s="650"/>
      <c r="R105" s="651"/>
      <c r="S105" s="621"/>
      <c r="T105" s="621"/>
      <c r="U105" s="640"/>
    </row>
    <row r="106" spans="1:21" ht="12" customHeight="1" x14ac:dyDescent="0.25">
      <c r="A106" s="625"/>
      <c r="B106" s="628"/>
      <c r="C106" s="622"/>
      <c r="D106" s="611"/>
      <c r="E106" s="612"/>
      <c r="F106" s="612"/>
      <c r="G106" s="612"/>
      <c r="H106" s="613"/>
      <c r="I106" s="652"/>
      <c r="J106" s="653"/>
      <c r="K106" s="653"/>
      <c r="L106" s="653"/>
      <c r="M106" s="653"/>
      <c r="N106" s="653"/>
      <c r="O106" s="653"/>
      <c r="P106" s="653"/>
      <c r="Q106" s="653"/>
      <c r="R106" s="654"/>
      <c r="S106" s="622"/>
      <c r="T106" s="622"/>
      <c r="U106" s="641"/>
    </row>
    <row r="107" spans="1:21" ht="12" customHeight="1" thickBot="1" x14ac:dyDescent="0.3">
      <c r="A107" s="626"/>
      <c r="B107" s="629"/>
      <c r="C107" s="623"/>
      <c r="D107" s="614"/>
      <c r="E107" s="615"/>
      <c r="F107" s="615"/>
      <c r="G107" s="615"/>
      <c r="H107" s="616"/>
      <c r="I107" s="655"/>
      <c r="J107" s="656"/>
      <c r="K107" s="656"/>
      <c r="L107" s="656"/>
      <c r="M107" s="656"/>
      <c r="N107" s="656"/>
      <c r="O107" s="656"/>
      <c r="P107" s="656"/>
      <c r="Q107" s="656"/>
      <c r="R107" s="657"/>
      <c r="S107" s="623"/>
      <c r="T107" s="623"/>
      <c r="U107" s="642"/>
    </row>
    <row r="108" spans="1:21" ht="12" customHeight="1" x14ac:dyDescent="0.25">
      <c r="A108" s="624">
        <v>35</v>
      </c>
      <c r="B108" s="627"/>
      <c r="C108" s="621"/>
      <c r="D108" s="617"/>
      <c r="E108" s="618"/>
      <c r="F108" s="618"/>
      <c r="G108" s="618"/>
      <c r="H108" s="619"/>
      <c r="I108" s="649"/>
      <c r="J108" s="650"/>
      <c r="K108" s="650"/>
      <c r="L108" s="650"/>
      <c r="M108" s="650"/>
      <c r="N108" s="650"/>
      <c r="O108" s="650"/>
      <c r="P108" s="650"/>
      <c r="Q108" s="650"/>
      <c r="R108" s="651"/>
      <c r="S108" s="621"/>
      <c r="T108" s="621"/>
      <c r="U108" s="640"/>
    </row>
    <row r="109" spans="1:21" ht="12" customHeight="1" x14ac:dyDescent="0.25">
      <c r="A109" s="625"/>
      <c r="B109" s="628"/>
      <c r="C109" s="622"/>
      <c r="D109" s="611"/>
      <c r="E109" s="612"/>
      <c r="F109" s="612"/>
      <c r="G109" s="612"/>
      <c r="H109" s="613"/>
      <c r="I109" s="652"/>
      <c r="J109" s="653"/>
      <c r="K109" s="653"/>
      <c r="L109" s="653"/>
      <c r="M109" s="653"/>
      <c r="N109" s="653"/>
      <c r="O109" s="653"/>
      <c r="P109" s="653"/>
      <c r="Q109" s="653"/>
      <c r="R109" s="654"/>
      <c r="S109" s="622"/>
      <c r="T109" s="622"/>
      <c r="U109" s="641"/>
    </row>
    <row r="110" spans="1:21" ht="12" customHeight="1" thickBot="1" x14ac:dyDescent="0.3">
      <c r="A110" s="626"/>
      <c r="B110" s="629"/>
      <c r="C110" s="623"/>
      <c r="D110" s="614"/>
      <c r="E110" s="615"/>
      <c r="F110" s="615"/>
      <c r="G110" s="615"/>
      <c r="H110" s="616"/>
      <c r="I110" s="655"/>
      <c r="J110" s="656"/>
      <c r="K110" s="656"/>
      <c r="L110" s="656"/>
      <c r="M110" s="656"/>
      <c r="N110" s="656"/>
      <c r="O110" s="656"/>
      <c r="P110" s="656"/>
      <c r="Q110" s="656"/>
      <c r="R110" s="657"/>
      <c r="S110" s="623"/>
      <c r="T110" s="623"/>
      <c r="U110" s="642"/>
    </row>
    <row r="111" spans="1:21" ht="12" customHeight="1" x14ac:dyDescent="0.25">
      <c r="A111" s="624">
        <v>36</v>
      </c>
      <c r="B111" s="627"/>
      <c r="C111" s="621"/>
      <c r="D111" s="617"/>
      <c r="E111" s="618"/>
      <c r="F111" s="618"/>
      <c r="G111" s="618"/>
      <c r="H111" s="619"/>
      <c r="I111" s="649"/>
      <c r="J111" s="650"/>
      <c r="K111" s="650"/>
      <c r="L111" s="650"/>
      <c r="M111" s="650"/>
      <c r="N111" s="650"/>
      <c r="O111" s="650"/>
      <c r="P111" s="650"/>
      <c r="Q111" s="650"/>
      <c r="R111" s="651"/>
      <c r="S111" s="621"/>
      <c r="T111" s="621"/>
      <c r="U111" s="640"/>
    </row>
    <row r="112" spans="1:21" ht="12" customHeight="1" x14ac:dyDescent="0.25">
      <c r="A112" s="625"/>
      <c r="B112" s="628"/>
      <c r="C112" s="622"/>
      <c r="D112" s="611"/>
      <c r="E112" s="612"/>
      <c r="F112" s="612"/>
      <c r="G112" s="612"/>
      <c r="H112" s="613"/>
      <c r="I112" s="652"/>
      <c r="J112" s="653"/>
      <c r="K112" s="653"/>
      <c r="L112" s="653"/>
      <c r="M112" s="653"/>
      <c r="N112" s="653"/>
      <c r="O112" s="653"/>
      <c r="P112" s="653"/>
      <c r="Q112" s="653"/>
      <c r="R112" s="654"/>
      <c r="S112" s="622"/>
      <c r="T112" s="622"/>
      <c r="U112" s="641"/>
    </row>
    <row r="113" spans="1:22" ht="12" customHeight="1" thickBot="1" x14ac:dyDescent="0.3">
      <c r="A113" s="626"/>
      <c r="B113" s="629"/>
      <c r="C113" s="623"/>
      <c r="D113" s="614"/>
      <c r="E113" s="615"/>
      <c r="F113" s="615"/>
      <c r="G113" s="615"/>
      <c r="H113" s="616"/>
      <c r="I113" s="655"/>
      <c r="J113" s="656"/>
      <c r="K113" s="656"/>
      <c r="L113" s="656"/>
      <c r="M113" s="656"/>
      <c r="N113" s="656"/>
      <c r="O113" s="656"/>
      <c r="P113" s="656"/>
      <c r="Q113" s="656"/>
      <c r="R113" s="657"/>
      <c r="S113" s="623"/>
      <c r="T113" s="623"/>
      <c r="U113" s="642"/>
    </row>
    <row r="114" spans="1:22" ht="12" customHeight="1" x14ac:dyDescent="0.25">
      <c r="A114" s="624">
        <v>37</v>
      </c>
      <c r="B114" s="627"/>
      <c r="C114" s="621"/>
      <c r="D114" s="617"/>
      <c r="E114" s="618"/>
      <c r="F114" s="618"/>
      <c r="G114" s="618"/>
      <c r="H114" s="619"/>
      <c r="I114" s="649"/>
      <c r="J114" s="650"/>
      <c r="K114" s="650"/>
      <c r="L114" s="650"/>
      <c r="M114" s="650"/>
      <c r="N114" s="650"/>
      <c r="O114" s="650"/>
      <c r="P114" s="650"/>
      <c r="Q114" s="650"/>
      <c r="R114" s="651"/>
      <c r="S114" s="621"/>
      <c r="T114" s="621"/>
      <c r="U114" s="640"/>
    </row>
    <row r="115" spans="1:22" ht="12" customHeight="1" x14ac:dyDescent="0.25">
      <c r="A115" s="625"/>
      <c r="B115" s="628"/>
      <c r="C115" s="622"/>
      <c r="D115" s="611"/>
      <c r="E115" s="612"/>
      <c r="F115" s="612"/>
      <c r="G115" s="612"/>
      <c r="H115" s="613"/>
      <c r="I115" s="652"/>
      <c r="J115" s="653"/>
      <c r="K115" s="653"/>
      <c r="L115" s="653"/>
      <c r="M115" s="653"/>
      <c r="N115" s="653"/>
      <c r="O115" s="653"/>
      <c r="P115" s="653"/>
      <c r="Q115" s="653"/>
      <c r="R115" s="654"/>
      <c r="S115" s="622"/>
      <c r="T115" s="622"/>
      <c r="U115" s="641"/>
    </row>
    <row r="116" spans="1:22" ht="12" customHeight="1" thickBot="1" x14ac:dyDescent="0.3">
      <c r="A116" s="626"/>
      <c r="B116" s="629"/>
      <c r="C116" s="623"/>
      <c r="D116" s="614"/>
      <c r="E116" s="615"/>
      <c r="F116" s="615"/>
      <c r="G116" s="615"/>
      <c r="H116" s="616"/>
      <c r="I116" s="655"/>
      <c r="J116" s="656"/>
      <c r="K116" s="656"/>
      <c r="L116" s="656"/>
      <c r="M116" s="656"/>
      <c r="N116" s="656"/>
      <c r="O116" s="656"/>
      <c r="P116" s="656"/>
      <c r="Q116" s="656"/>
      <c r="R116" s="657"/>
      <c r="S116" s="623"/>
      <c r="T116" s="623"/>
      <c r="U116" s="642"/>
    </row>
    <row r="117" spans="1:22" ht="12" customHeight="1" x14ac:dyDescent="0.25">
      <c r="A117" s="624">
        <v>38</v>
      </c>
      <c r="B117" s="627"/>
      <c r="C117" s="621"/>
      <c r="D117" s="617"/>
      <c r="E117" s="618"/>
      <c r="F117" s="618"/>
      <c r="G117" s="618"/>
      <c r="H117" s="619"/>
      <c r="I117" s="649"/>
      <c r="J117" s="650"/>
      <c r="K117" s="650"/>
      <c r="L117" s="650"/>
      <c r="M117" s="650"/>
      <c r="N117" s="650"/>
      <c r="O117" s="650"/>
      <c r="P117" s="650"/>
      <c r="Q117" s="650"/>
      <c r="R117" s="651"/>
      <c r="S117" s="621"/>
      <c r="T117" s="621"/>
      <c r="U117" s="640"/>
    </row>
    <row r="118" spans="1:22" ht="12" customHeight="1" x14ac:dyDescent="0.25">
      <c r="A118" s="625"/>
      <c r="B118" s="628"/>
      <c r="C118" s="622"/>
      <c r="D118" s="611"/>
      <c r="E118" s="612"/>
      <c r="F118" s="612"/>
      <c r="G118" s="612"/>
      <c r="H118" s="613"/>
      <c r="I118" s="652"/>
      <c r="J118" s="653"/>
      <c r="K118" s="653"/>
      <c r="L118" s="653"/>
      <c r="M118" s="653"/>
      <c r="N118" s="653"/>
      <c r="O118" s="653"/>
      <c r="P118" s="653"/>
      <c r="Q118" s="653"/>
      <c r="R118" s="654"/>
      <c r="S118" s="622"/>
      <c r="T118" s="622"/>
      <c r="U118" s="641"/>
    </row>
    <row r="119" spans="1:22" ht="12" customHeight="1" thickBot="1" x14ac:dyDescent="0.3">
      <c r="A119" s="626"/>
      <c r="B119" s="629"/>
      <c r="C119" s="623"/>
      <c r="D119" s="614"/>
      <c r="E119" s="615"/>
      <c r="F119" s="615"/>
      <c r="G119" s="615"/>
      <c r="H119" s="616"/>
      <c r="I119" s="655"/>
      <c r="J119" s="656"/>
      <c r="K119" s="656"/>
      <c r="L119" s="656"/>
      <c r="M119" s="656"/>
      <c r="N119" s="656"/>
      <c r="O119" s="656"/>
      <c r="P119" s="656"/>
      <c r="Q119" s="656"/>
      <c r="R119" s="657"/>
      <c r="S119" s="623"/>
      <c r="T119" s="623"/>
      <c r="U119" s="642"/>
    </row>
    <row r="120" spans="1:22" ht="12" customHeight="1" x14ac:dyDescent="0.25">
      <c r="A120" s="624">
        <v>39</v>
      </c>
      <c r="B120" s="627"/>
      <c r="C120" s="621"/>
      <c r="D120" s="617"/>
      <c r="E120" s="618"/>
      <c r="F120" s="618"/>
      <c r="G120" s="618"/>
      <c r="H120" s="619"/>
      <c r="I120" s="649"/>
      <c r="J120" s="650"/>
      <c r="K120" s="650"/>
      <c r="L120" s="650"/>
      <c r="M120" s="650"/>
      <c r="N120" s="650"/>
      <c r="O120" s="650"/>
      <c r="P120" s="650"/>
      <c r="Q120" s="650"/>
      <c r="R120" s="651"/>
      <c r="S120" s="621"/>
      <c r="T120" s="621"/>
      <c r="U120" s="640"/>
    </row>
    <row r="121" spans="1:22" ht="12" customHeight="1" x14ac:dyDescent="0.25">
      <c r="A121" s="625"/>
      <c r="B121" s="628"/>
      <c r="C121" s="622"/>
      <c r="D121" s="611"/>
      <c r="E121" s="612"/>
      <c r="F121" s="612"/>
      <c r="G121" s="612"/>
      <c r="H121" s="613"/>
      <c r="I121" s="652"/>
      <c r="J121" s="653"/>
      <c r="K121" s="653"/>
      <c r="L121" s="653"/>
      <c r="M121" s="653"/>
      <c r="N121" s="653"/>
      <c r="O121" s="653"/>
      <c r="P121" s="653"/>
      <c r="Q121" s="653"/>
      <c r="R121" s="654"/>
      <c r="S121" s="622"/>
      <c r="T121" s="622"/>
      <c r="U121" s="641"/>
    </row>
    <row r="122" spans="1:22" ht="12" customHeight="1" thickBot="1" x14ac:dyDescent="0.3">
      <c r="A122" s="626"/>
      <c r="B122" s="629"/>
      <c r="C122" s="623"/>
      <c r="D122" s="614"/>
      <c r="E122" s="615"/>
      <c r="F122" s="615"/>
      <c r="G122" s="615"/>
      <c r="H122" s="616"/>
      <c r="I122" s="655"/>
      <c r="J122" s="656"/>
      <c r="K122" s="656"/>
      <c r="L122" s="656"/>
      <c r="M122" s="656"/>
      <c r="N122" s="656"/>
      <c r="O122" s="656"/>
      <c r="P122" s="656"/>
      <c r="Q122" s="656"/>
      <c r="R122" s="657"/>
      <c r="S122" s="623"/>
      <c r="T122" s="623"/>
      <c r="U122" s="642"/>
    </row>
    <row r="123" spans="1:22" ht="12" customHeight="1" x14ac:dyDescent="0.25">
      <c r="A123" s="624">
        <v>40</v>
      </c>
      <c r="B123" s="627"/>
      <c r="C123" s="621"/>
      <c r="D123" s="617"/>
      <c r="E123" s="618"/>
      <c r="F123" s="618"/>
      <c r="G123" s="618"/>
      <c r="H123" s="619"/>
      <c r="I123" s="649"/>
      <c r="J123" s="650"/>
      <c r="K123" s="650"/>
      <c r="L123" s="650"/>
      <c r="M123" s="650"/>
      <c r="N123" s="650"/>
      <c r="O123" s="650"/>
      <c r="P123" s="650"/>
      <c r="Q123" s="650"/>
      <c r="R123" s="651"/>
      <c r="S123" s="621"/>
      <c r="T123" s="621"/>
      <c r="U123" s="640"/>
    </row>
    <row r="124" spans="1:22" ht="12" customHeight="1" x14ac:dyDescent="0.25">
      <c r="A124" s="625"/>
      <c r="B124" s="628"/>
      <c r="C124" s="622"/>
      <c r="D124" s="611"/>
      <c r="E124" s="612"/>
      <c r="F124" s="612"/>
      <c r="G124" s="612"/>
      <c r="H124" s="613"/>
      <c r="I124" s="652"/>
      <c r="J124" s="653"/>
      <c r="K124" s="653"/>
      <c r="L124" s="653"/>
      <c r="M124" s="653"/>
      <c r="N124" s="653"/>
      <c r="O124" s="653"/>
      <c r="P124" s="653"/>
      <c r="Q124" s="653"/>
      <c r="R124" s="654"/>
      <c r="S124" s="622"/>
      <c r="T124" s="622"/>
      <c r="U124" s="641"/>
    </row>
    <row r="125" spans="1:22" ht="12" customHeight="1" thickBot="1" x14ac:dyDescent="0.3">
      <c r="A125" s="626"/>
      <c r="B125" s="629"/>
      <c r="C125" s="623"/>
      <c r="D125" s="614"/>
      <c r="E125" s="615"/>
      <c r="F125" s="615"/>
      <c r="G125" s="615"/>
      <c r="H125" s="616"/>
      <c r="I125" s="655"/>
      <c r="J125" s="656"/>
      <c r="K125" s="656"/>
      <c r="L125" s="656"/>
      <c r="M125" s="656"/>
      <c r="N125" s="656"/>
      <c r="O125" s="656"/>
      <c r="P125" s="656"/>
      <c r="Q125" s="656"/>
      <c r="R125" s="657"/>
      <c r="S125" s="623"/>
      <c r="T125" s="623"/>
      <c r="U125" s="642"/>
    </row>
    <row r="126" spans="1:22" ht="15.75" thickBot="1" x14ac:dyDescent="0.3">
      <c r="A126" s="634"/>
      <c r="B126" s="634"/>
      <c r="C126" s="634"/>
      <c r="D126" s="634"/>
      <c r="E126" s="634"/>
      <c r="F126" s="142"/>
    </row>
    <row r="127" spans="1:22" ht="32.1" customHeight="1" thickBot="1" x14ac:dyDescent="0.3">
      <c r="A127" s="678" t="s">
        <v>191</v>
      </c>
      <c r="B127" s="679"/>
      <c r="C127" s="679"/>
      <c r="D127" s="679"/>
      <c r="E127" s="679"/>
      <c r="F127" s="679"/>
      <c r="G127" s="679"/>
      <c r="H127" s="679"/>
      <c r="I127" s="679"/>
      <c r="J127" s="679"/>
      <c r="K127" s="679"/>
      <c r="L127" s="679"/>
      <c r="M127" s="679"/>
      <c r="N127" s="679"/>
      <c r="O127" s="679"/>
      <c r="P127" s="679"/>
      <c r="Q127" s="679"/>
      <c r="R127" s="679"/>
      <c r="S127" s="679"/>
      <c r="T127" s="679"/>
      <c r="U127" s="680"/>
      <c r="V127" s="569" t="s">
        <v>181</v>
      </c>
    </row>
    <row r="128" spans="1:22" ht="32.1" customHeight="1" thickBot="1" x14ac:dyDescent="0.3">
      <c r="A128" s="678"/>
      <c r="B128" s="679"/>
      <c r="C128" s="679"/>
      <c r="D128" s="679"/>
      <c r="E128" s="679"/>
      <c r="F128" s="679"/>
      <c r="G128" s="679"/>
      <c r="H128" s="679"/>
      <c r="I128" s="679"/>
      <c r="J128" s="679"/>
      <c r="K128" s="679"/>
      <c r="L128" s="679"/>
      <c r="M128" s="679"/>
      <c r="N128" s="679"/>
      <c r="O128" s="679"/>
      <c r="P128" s="679"/>
      <c r="Q128" s="679"/>
      <c r="R128" s="679"/>
      <c r="S128" s="679"/>
      <c r="T128" s="679"/>
      <c r="U128" s="680"/>
      <c r="V128" s="570" t="s">
        <v>185</v>
      </c>
    </row>
    <row r="129" spans="1:22" ht="15" customHeight="1" thickBot="1" x14ac:dyDescent="0.3">
      <c r="A129" s="660" t="s">
        <v>169</v>
      </c>
      <c r="B129" s="661"/>
      <c r="C129" s="661"/>
      <c r="D129" s="661"/>
      <c r="E129" s="661"/>
      <c r="F129" s="661"/>
      <c r="G129" s="661"/>
      <c r="H129" s="661"/>
      <c r="I129" s="661"/>
      <c r="J129" s="661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662"/>
      <c r="V129" s="570" t="s">
        <v>184</v>
      </c>
    </row>
    <row r="130" spans="1:22" ht="15" customHeight="1" thickBot="1" x14ac:dyDescent="0.3">
      <c r="A130" s="660"/>
      <c r="B130" s="661"/>
      <c r="C130" s="661"/>
      <c r="D130" s="661"/>
      <c r="E130" s="661"/>
      <c r="F130" s="661"/>
      <c r="G130" s="661"/>
      <c r="H130" s="661"/>
      <c r="I130" s="661"/>
      <c r="J130" s="661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662"/>
      <c r="V130" s="571" t="s">
        <v>183</v>
      </c>
    </row>
    <row r="131" spans="1:22" ht="15" customHeight="1" x14ac:dyDescent="0.25"/>
  </sheetData>
  <sheetProtection algorithmName="SHA-512" hashValue="5scV+QWL2Wf0RBPnQhtjC4uWijB6whmmQSdGyYUAjRcIcahwrQfMqY706iCFp2LSSKFz6QFsAKHmb5xlQ0MlqQ==" saltValue="YiyE7hjHV6HSb+2Vr+yhfg==" spinCount="100000" sheet="1" objects="1" scenarios="1"/>
  <mergeCells count="517">
    <mergeCell ref="A129:U130"/>
    <mergeCell ref="C1:H1"/>
    <mergeCell ref="I1:L1"/>
    <mergeCell ref="M1:P1"/>
    <mergeCell ref="Q1:R1"/>
    <mergeCell ref="S1:U1"/>
    <mergeCell ref="D2:F2"/>
    <mergeCell ref="G2:H2"/>
    <mergeCell ref="J2:L2"/>
    <mergeCell ref="M2:O2"/>
    <mergeCell ref="B2:C2"/>
    <mergeCell ref="R2:U2"/>
    <mergeCell ref="A3:A4"/>
    <mergeCell ref="A127:U128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117:S119"/>
    <mergeCell ref="T117:T119"/>
    <mergeCell ref="U120:U122"/>
    <mergeCell ref="S99:S101"/>
    <mergeCell ref="T99:T101"/>
    <mergeCell ref="U99:U101"/>
    <mergeCell ref="S102:S104"/>
    <mergeCell ref="T102:T104"/>
    <mergeCell ref="U102:U104"/>
    <mergeCell ref="S105:S107"/>
    <mergeCell ref="T105:T107"/>
    <mergeCell ref="U105:U107"/>
    <mergeCell ref="S90:S92"/>
    <mergeCell ref="T90:T92"/>
    <mergeCell ref="U90:U92"/>
    <mergeCell ref="S93:S95"/>
    <mergeCell ref="S123:S125"/>
    <mergeCell ref="T123:T125"/>
    <mergeCell ref="U123:U125"/>
    <mergeCell ref="S108:S110"/>
    <mergeCell ref="T108:T110"/>
    <mergeCell ref="U108:U110"/>
    <mergeCell ref="S111:S113"/>
    <mergeCell ref="T111:T113"/>
    <mergeCell ref="U111:U113"/>
    <mergeCell ref="S114:S116"/>
    <mergeCell ref="T114:T116"/>
    <mergeCell ref="U114:U116"/>
    <mergeCell ref="T93:T95"/>
    <mergeCell ref="U93:U95"/>
    <mergeCell ref="S96:S98"/>
    <mergeCell ref="T96:T98"/>
    <mergeCell ref="U96:U98"/>
    <mergeCell ref="U117:U119"/>
    <mergeCell ref="S120:S122"/>
    <mergeCell ref="T120:T122"/>
    <mergeCell ref="S81:S83"/>
    <mergeCell ref="T81:T83"/>
    <mergeCell ref="U81:U83"/>
    <mergeCell ref="S84:S86"/>
    <mergeCell ref="T84:T86"/>
    <mergeCell ref="U84:U86"/>
    <mergeCell ref="S87:S89"/>
    <mergeCell ref="T87:T89"/>
    <mergeCell ref="U87:U89"/>
    <mergeCell ref="S72:S74"/>
    <mergeCell ref="T72:T74"/>
    <mergeCell ref="U72:U74"/>
    <mergeCell ref="S75:S77"/>
    <mergeCell ref="T75:T77"/>
    <mergeCell ref="U75:U77"/>
    <mergeCell ref="S78:S80"/>
    <mergeCell ref="T78:T80"/>
    <mergeCell ref="U78:U80"/>
    <mergeCell ref="S63:S65"/>
    <mergeCell ref="T63:T65"/>
    <mergeCell ref="U63:U65"/>
    <mergeCell ref="S66:S68"/>
    <mergeCell ref="T66:T68"/>
    <mergeCell ref="U66:U68"/>
    <mergeCell ref="S69:S71"/>
    <mergeCell ref="T69:T71"/>
    <mergeCell ref="U69:U71"/>
    <mergeCell ref="S54:S56"/>
    <mergeCell ref="T54:T56"/>
    <mergeCell ref="U54:U56"/>
    <mergeCell ref="S57:S59"/>
    <mergeCell ref="T57:T59"/>
    <mergeCell ref="U57:U59"/>
    <mergeCell ref="S60:S62"/>
    <mergeCell ref="T60:T62"/>
    <mergeCell ref="U60:U62"/>
    <mergeCell ref="S45:S47"/>
    <mergeCell ref="T45:T47"/>
    <mergeCell ref="U45:U47"/>
    <mergeCell ref="S48:S50"/>
    <mergeCell ref="T48:T50"/>
    <mergeCell ref="U48:U50"/>
    <mergeCell ref="S51:S53"/>
    <mergeCell ref="T51:T53"/>
    <mergeCell ref="U51:U53"/>
    <mergeCell ref="S36:S38"/>
    <mergeCell ref="T36:T38"/>
    <mergeCell ref="U36:U38"/>
    <mergeCell ref="S39:S41"/>
    <mergeCell ref="T39:T41"/>
    <mergeCell ref="U39:U41"/>
    <mergeCell ref="S42:S44"/>
    <mergeCell ref="T42:T44"/>
    <mergeCell ref="U42:U44"/>
    <mergeCell ref="S27:S29"/>
    <mergeCell ref="T27:T29"/>
    <mergeCell ref="U27:U29"/>
    <mergeCell ref="S30:S32"/>
    <mergeCell ref="T30:T32"/>
    <mergeCell ref="U30:U32"/>
    <mergeCell ref="S33:S35"/>
    <mergeCell ref="T33:T35"/>
    <mergeCell ref="U33:U35"/>
    <mergeCell ref="I120:R120"/>
    <mergeCell ref="I121:R121"/>
    <mergeCell ref="I122:R122"/>
    <mergeCell ref="I123:R123"/>
    <mergeCell ref="I124:R124"/>
    <mergeCell ref="I125:R125"/>
    <mergeCell ref="S9:S11"/>
    <mergeCell ref="T9:T11"/>
    <mergeCell ref="U9:U11"/>
    <mergeCell ref="S12:S14"/>
    <mergeCell ref="T12:T14"/>
    <mergeCell ref="U12:U14"/>
    <mergeCell ref="S15:S17"/>
    <mergeCell ref="T15:T17"/>
    <mergeCell ref="U15:U17"/>
    <mergeCell ref="S18:S20"/>
    <mergeCell ref="T18:T20"/>
    <mergeCell ref="U18:U20"/>
    <mergeCell ref="S21:S23"/>
    <mergeCell ref="T21:T23"/>
    <mergeCell ref="U21:U23"/>
    <mergeCell ref="S24:S26"/>
    <mergeCell ref="T24:T26"/>
    <mergeCell ref="U24:U26"/>
    <mergeCell ref="I111:R111"/>
    <mergeCell ref="I112:R112"/>
    <mergeCell ref="I113:R113"/>
    <mergeCell ref="I114:R114"/>
    <mergeCell ref="I115:R115"/>
    <mergeCell ref="I116:R116"/>
    <mergeCell ref="I117:R117"/>
    <mergeCell ref="I118:R118"/>
    <mergeCell ref="I119:R119"/>
    <mergeCell ref="I102:R102"/>
    <mergeCell ref="I103:R103"/>
    <mergeCell ref="I104:R104"/>
    <mergeCell ref="I105:R105"/>
    <mergeCell ref="I106:R106"/>
    <mergeCell ref="I107:R107"/>
    <mergeCell ref="I108:R108"/>
    <mergeCell ref="I109:R109"/>
    <mergeCell ref="I110:R110"/>
    <mergeCell ref="I93:R93"/>
    <mergeCell ref="I94:R94"/>
    <mergeCell ref="I95:R95"/>
    <mergeCell ref="I96:R96"/>
    <mergeCell ref="I97:R97"/>
    <mergeCell ref="I98:R98"/>
    <mergeCell ref="I99:R99"/>
    <mergeCell ref="I100:R100"/>
    <mergeCell ref="I101:R101"/>
    <mergeCell ref="I84:R84"/>
    <mergeCell ref="I85:R85"/>
    <mergeCell ref="I86:R86"/>
    <mergeCell ref="I87:R87"/>
    <mergeCell ref="I88:R88"/>
    <mergeCell ref="I89:R89"/>
    <mergeCell ref="I90:R90"/>
    <mergeCell ref="I91:R91"/>
    <mergeCell ref="I92:R92"/>
    <mergeCell ref="I75:R75"/>
    <mergeCell ref="I76:R76"/>
    <mergeCell ref="I77:R77"/>
    <mergeCell ref="I78:R78"/>
    <mergeCell ref="I79:R79"/>
    <mergeCell ref="I80:R80"/>
    <mergeCell ref="I81:R81"/>
    <mergeCell ref="I82:R82"/>
    <mergeCell ref="I83:R83"/>
    <mergeCell ref="I66:R66"/>
    <mergeCell ref="I67:R67"/>
    <mergeCell ref="I68:R68"/>
    <mergeCell ref="I69:R69"/>
    <mergeCell ref="I70:R70"/>
    <mergeCell ref="I71:R71"/>
    <mergeCell ref="I72:R72"/>
    <mergeCell ref="I73:R73"/>
    <mergeCell ref="I74:R74"/>
    <mergeCell ref="I57:R57"/>
    <mergeCell ref="I58:R58"/>
    <mergeCell ref="I59:R59"/>
    <mergeCell ref="I60:R60"/>
    <mergeCell ref="I61:R61"/>
    <mergeCell ref="I62:R62"/>
    <mergeCell ref="I63:R63"/>
    <mergeCell ref="I64:R64"/>
    <mergeCell ref="I65:R65"/>
    <mergeCell ref="I48:R48"/>
    <mergeCell ref="I49:R49"/>
    <mergeCell ref="I50:R50"/>
    <mergeCell ref="I51:R51"/>
    <mergeCell ref="I52:R52"/>
    <mergeCell ref="I53:R53"/>
    <mergeCell ref="I54:R54"/>
    <mergeCell ref="I55:R55"/>
    <mergeCell ref="I56:R56"/>
    <mergeCell ref="I39:R39"/>
    <mergeCell ref="I40:R40"/>
    <mergeCell ref="I41:R41"/>
    <mergeCell ref="I42:R42"/>
    <mergeCell ref="I43:R43"/>
    <mergeCell ref="I44:R44"/>
    <mergeCell ref="I45:R45"/>
    <mergeCell ref="I46:R46"/>
    <mergeCell ref="I47:R47"/>
    <mergeCell ref="I30:R30"/>
    <mergeCell ref="I31:R31"/>
    <mergeCell ref="I32:R32"/>
    <mergeCell ref="I33:R33"/>
    <mergeCell ref="I34:R34"/>
    <mergeCell ref="I35:R35"/>
    <mergeCell ref="I36:R36"/>
    <mergeCell ref="I37:R37"/>
    <mergeCell ref="I38:R38"/>
    <mergeCell ref="I21:R21"/>
    <mergeCell ref="I22:R22"/>
    <mergeCell ref="I23:R23"/>
    <mergeCell ref="I24:R24"/>
    <mergeCell ref="I25:R25"/>
    <mergeCell ref="I26:R26"/>
    <mergeCell ref="I27:R27"/>
    <mergeCell ref="I28:R28"/>
    <mergeCell ref="I29:R29"/>
    <mergeCell ref="I12:R12"/>
    <mergeCell ref="I13:R13"/>
    <mergeCell ref="I14:R14"/>
    <mergeCell ref="I15:R15"/>
    <mergeCell ref="I16:R16"/>
    <mergeCell ref="I17:R17"/>
    <mergeCell ref="I18:R18"/>
    <mergeCell ref="I19:R19"/>
    <mergeCell ref="I20:R20"/>
    <mergeCell ref="S5:U5"/>
    <mergeCell ref="I6:R6"/>
    <mergeCell ref="I7:R7"/>
    <mergeCell ref="I8:R8"/>
    <mergeCell ref="S6:S8"/>
    <mergeCell ref="T6:T8"/>
    <mergeCell ref="U6:U8"/>
    <mergeCell ref="I9:R9"/>
    <mergeCell ref="I10:R10"/>
    <mergeCell ref="I5:R5"/>
    <mergeCell ref="D6:H6"/>
    <mergeCell ref="D7:H7"/>
    <mergeCell ref="D8:H8"/>
    <mergeCell ref="D9:H9"/>
    <mergeCell ref="D10:H10"/>
    <mergeCell ref="D11:H11"/>
    <mergeCell ref="I11:R11"/>
    <mergeCell ref="A126:E126"/>
    <mergeCell ref="A120:A122"/>
    <mergeCell ref="B120:B122"/>
    <mergeCell ref="C120:C122"/>
    <mergeCell ref="A123:A125"/>
    <mergeCell ref="B123:B125"/>
    <mergeCell ref="C123:C125"/>
    <mergeCell ref="A114:A116"/>
    <mergeCell ref="B114:B116"/>
    <mergeCell ref="C114:C116"/>
    <mergeCell ref="A117:A119"/>
    <mergeCell ref="B117:B119"/>
    <mergeCell ref="C117:C119"/>
    <mergeCell ref="D114:H114"/>
    <mergeCell ref="D115:H115"/>
    <mergeCell ref="D116:H116"/>
    <mergeCell ref="D117:H117"/>
    <mergeCell ref="A108:A110"/>
    <mergeCell ref="B108:B110"/>
    <mergeCell ref="C108:C110"/>
    <mergeCell ref="A111:A113"/>
    <mergeCell ref="B111:B113"/>
    <mergeCell ref="C111:C113"/>
    <mergeCell ref="D110:H110"/>
    <mergeCell ref="D111:H111"/>
    <mergeCell ref="D112:H112"/>
    <mergeCell ref="D113:H113"/>
    <mergeCell ref="A102:A104"/>
    <mergeCell ref="B102:B104"/>
    <mergeCell ref="C102:C104"/>
    <mergeCell ref="A105:A107"/>
    <mergeCell ref="B105:B107"/>
    <mergeCell ref="C105:C107"/>
    <mergeCell ref="A96:A98"/>
    <mergeCell ref="B96:B98"/>
    <mergeCell ref="C96:C98"/>
    <mergeCell ref="A99:A101"/>
    <mergeCell ref="B99:B101"/>
    <mergeCell ref="C99:C101"/>
    <mergeCell ref="A90:A92"/>
    <mergeCell ref="B90:B92"/>
    <mergeCell ref="C90:C92"/>
    <mergeCell ref="A93:A95"/>
    <mergeCell ref="B93:B95"/>
    <mergeCell ref="C93:C95"/>
    <mergeCell ref="A84:A86"/>
    <mergeCell ref="B84:B86"/>
    <mergeCell ref="C84:C86"/>
    <mergeCell ref="A87:A89"/>
    <mergeCell ref="B87:B89"/>
    <mergeCell ref="C87:C89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42:A44"/>
    <mergeCell ref="B42:B44"/>
    <mergeCell ref="C42:C44"/>
    <mergeCell ref="A45:A47"/>
    <mergeCell ref="B45:B47"/>
    <mergeCell ref="C45:C47"/>
    <mergeCell ref="C21:C23"/>
    <mergeCell ref="A36:A38"/>
    <mergeCell ref="B36:B38"/>
    <mergeCell ref="C36:C38"/>
    <mergeCell ref="A39:A41"/>
    <mergeCell ref="B39:B41"/>
    <mergeCell ref="C39:C41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A12:A14"/>
    <mergeCell ref="B12:B14"/>
    <mergeCell ref="C12:C14"/>
    <mergeCell ref="A15:A17"/>
    <mergeCell ref="B15:B17"/>
    <mergeCell ref="C15:C17"/>
    <mergeCell ref="A6:A8"/>
    <mergeCell ref="B6:B8"/>
    <mergeCell ref="C6:C8"/>
    <mergeCell ref="A9:A11"/>
    <mergeCell ref="B9:B11"/>
    <mergeCell ref="C9:C11"/>
    <mergeCell ref="C27:C29"/>
    <mergeCell ref="A18:A20"/>
    <mergeCell ref="B18:B20"/>
    <mergeCell ref="C18:C20"/>
    <mergeCell ref="A21:A23"/>
    <mergeCell ref="B21:B23"/>
    <mergeCell ref="D5:H5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24:H124"/>
    <mergeCell ref="D125:H125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8:H118"/>
    <mergeCell ref="D119:H119"/>
    <mergeCell ref="D120:H120"/>
    <mergeCell ref="D121:H121"/>
    <mergeCell ref="D122:H122"/>
    <mergeCell ref="D123:H123"/>
  </mergeCells>
  <dataValidations count="3">
    <dataValidation type="list" allowBlank="1" showInputMessage="1" showErrorMessage="1" sqref="C6:C125" xr:uid="{00000000-0002-0000-0000-000000000000}">
      <formula1>$V$5:$V$8</formula1>
    </dataValidation>
    <dataValidation type="list" allowBlank="1" showInputMessage="1" showErrorMessage="1" sqref="B1" xr:uid="{00000000-0002-0000-0000-000001000000}">
      <formula1>$V$128:$V$130</formula1>
    </dataValidation>
    <dataValidation type="list" allowBlank="1" showInputMessage="1" showErrorMessage="1" sqref="S6:U125" xr:uid="{00000000-0002-0000-0000-000002000000}">
      <formula1>$V$12:$V$14</formula1>
    </dataValidation>
  </dataValidations>
  <pageMargins left="0.7" right="0.7" top="0.75" bottom="0.75" header="0.3" footer="0.3"/>
  <pageSetup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  <pageSetUpPr fitToPage="1"/>
  </sheetPr>
  <dimension ref="A1:AC55"/>
  <sheetViews>
    <sheetView tabSelected="1" zoomScale="110" zoomScaleNormal="110" workbookViewId="0">
      <pane xSplit="25" ySplit="8" topLeftCell="Z15" activePane="bottomRight" state="frozen"/>
      <selection pane="topRight" activeCell="Z1" sqref="Z1"/>
      <selection pane="bottomLeft" activeCell="A9" sqref="A9"/>
      <selection pane="bottomRight" activeCell="P24" sqref="P24"/>
    </sheetView>
  </sheetViews>
  <sheetFormatPr defaultRowHeight="12.75" x14ac:dyDescent="0.2"/>
  <cols>
    <col min="1" max="1" width="4.28515625" style="6" customWidth="1"/>
    <col min="2" max="4" width="6.7109375" style="6" customWidth="1"/>
    <col min="5" max="6" width="4.28515625" style="6" customWidth="1"/>
    <col min="7" max="7" width="4.7109375" style="6" customWidth="1"/>
    <col min="8" max="9" width="4.28515625" style="6" customWidth="1"/>
    <col min="10" max="10" width="4.7109375" style="6" customWidth="1"/>
    <col min="11" max="12" width="4.28515625" style="6" customWidth="1"/>
    <col min="13" max="13" width="4.7109375" style="6" customWidth="1"/>
    <col min="14" max="15" width="4.28515625" style="6" customWidth="1"/>
    <col min="16" max="16" width="4.7109375" style="6" customWidth="1"/>
    <col min="17" max="18" width="4.28515625" style="6" customWidth="1"/>
    <col min="19" max="19" width="4.7109375" style="6" customWidth="1"/>
    <col min="20" max="21" width="4.28515625" style="6" customWidth="1"/>
    <col min="22" max="22" width="4.7109375" style="6" customWidth="1"/>
    <col min="23" max="24" width="4.28515625" style="6" customWidth="1"/>
    <col min="25" max="25" width="4.7109375" style="6" customWidth="1"/>
    <col min="26" max="29" width="5.7109375" style="6" hidden="1" customWidth="1"/>
    <col min="30" max="31" width="4.7109375" style="6" customWidth="1"/>
    <col min="32" max="249" width="9.140625" style="6"/>
    <col min="250" max="250" width="4.28515625" style="6" customWidth="1"/>
    <col min="251" max="251" width="4.42578125" style="6" customWidth="1"/>
    <col min="252" max="253" width="5.28515625" style="6" customWidth="1"/>
    <col min="254" max="256" width="2.7109375" style="6" customWidth="1"/>
    <col min="257" max="257" width="3.140625" style="6" customWidth="1"/>
    <col min="258" max="260" width="2.7109375" style="6" customWidth="1"/>
    <col min="261" max="261" width="2.85546875" style="6" customWidth="1"/>
    <col min="262" max="264" width="2.7109375" style="6" customWidth="1"/>
    <col min="265" max="265" width="3" style="6" customWidth="1"/>
    <col min="266" max="268" width="2.7109375" style="6" customWidth="1"/>
    <col min="269" max="269" width="2.85546875" style="6" customWidth="1"/>
    <col min="270" max="270" width="3" style="6" customWidth="1"/>
    <col min="271" max="271" width="3.140625" style="6" customWidth="1"/>
    <col min="272" max="272" width="3" style="6" customWidth="1"/>
    <col min="273" max="273" width="3.28515625" style="6" customWidth="1"/>
    <col min="274" max="275" width="3" style="6" customWidth="1"/>
    <col min="276" max="276" width="2.85546875" style="6" customWidth="1"/>
    <col min="277" max="277" width="3" style="6" customWidth="1"/>
    <col min="278" max="278" width="3.140625" style="6" customWidth="1"/>
    <col min="279" max="280" width="3" style="6" customWidth="1"/>
    <col min="281" max="281" width="3" style="6" bestFit="1" customWidth="1"/>
    <col min="282" max="505" width="9.140625" style="6"/>
    <col min="506" max="506" width="4.28515625" style="6" customWidth="1"/>
    <col min="507" max="507" width="4.42578125" style="6" customWidth="1"/>
    <col min="508" max="509" width="5.28515625" style="6" customWidth="1"/>
    <col min="510" max="512" width="2.7109375" style="6" customWidth="1"/>
    <col min="513" max="513" width="3.140625" style="6" customWidth="1"/>
    <col min="514" max="516" width="2.7109375" style="6" customWidth="1"/>
    <col min="517" max="517" width="2.85546875" style="6" customWidth="1"/>
    <col min="518" max="520" width="2.7109375" style="6" customWidth="1"/>
    <col min="521" max="521" width="3" style="6" customWidth="1"/>
    <col min="522" max="524" width="2.7109375" style="6" customWidth="1"/>
    <col min="525" max="525" width="2.85546875" style="6" customWidth="1"/>
    <col min="526" max="526" width="3" style="6" customWidth="1"/>
    <col min="527" max="527" width="3.140625" style="6" customWidth="1"/>
    <col min="528" max="528" width="3" style="6" customWidth="1"/>
    <col min="529" max="529" width="3.28515625" style="6" customWidth="1"/>
    <col min="530" max="531" width="3" style="6" customWidth="1"/>
    <col min="532" max="532" width="2.85546875" style="6" customWidth="1"/>
    <col min="533" max="533" width="3" style="6" customWidth="1"/>
    <col min="534" max="534" width="3.140625" style="6" customWidth="1"/>
    <col min="535" max="536" width="3" style="6" customWidth="1"/>
    <col min="537" max="537" width="3" style="6" bestFit="1" customWidth="1"/>
    <col min="538" max="761" width="9.140625" style="6"/>
    <col min="762" max="762" width="4.28515625" style="6" customWidth="1"/>
    <col min="763" max="763" width="4.42578125" style="6" customWidth="1"/>
    <col min="764" max="765" width="5.28515625" style="6" customWidth="1"/>
    <col min="766" max="768" width="2.7109375" style="6" customWidth="1"/>
    <col min="769" max="769" width="3.140625" style="6" customWidth="1"/>
    <col min="770" max="772" width="2.7109375" style="6" customWidth="1"/>
    <col min="773" max="773" width="2.85546875" style="6" customWidth="1"/>
    <col min="774" max="776" width="2.7109375" style="6" customWidth="1"/>
    <col min="777" max="777" width="3" style="6" customWidth="1"/>
    <col min="778" max="780" width="2.7109375" style="6" customWidth="1"/>
    <col min="781" max="781" width="2.85546875" style="6" customWidth="1"/>
    <col min="782" max="782" width="3" style="6" customWidth="1"/>
    <col min="783" max="783" width="3.140625" style="6" customWidth="1"/>
    <col min="784" max="784" width="3" style="6" customWidth="1"/>
    <col min="785" max="785" width="3.28515625" style="6" customWidth="1"/>
    <col min="786" max="787" width="3" style="6" customWidth="1"/>
    <col min="788" max="788" width="2.85546875" style="6" customWidth="1"/>
    <col min="789" max="789" width="3" style="6" customWidth="1"/>
    <col min="790" max="790" width="3.140625" style="6" customWidth="1"/>
    <col min="791" max="792" width="3" style="6" customWidth="1"/>
    <col min="793" max="793" width="3" style="6" bestFit="1" customWidth="1"/>
    <col min="794" max="1017" width="9.140625" style="6"/>
    <col min="1018" max="1018" width="4.28515625" style="6" customWidth="1"/>
    <col min="1019" max="1019" width="4.42578125" style="6" customWidth="1"/>
    <col min="1020" max="1021" width="5.28515625" style="6" customWidth="1"/>
    <col min="1022" max="1024" width="2.7109375" style="6" customWidth="1"/>
    <col min="1025" max="1025" width="3.140625" style="6" customWidth="1"/>
    <col min="1026" max="1028" width="2.7109375" style="6" customWidth="1"/>
    <col min="1029" max="1029" width="2.85546875" style="6" customWidth="1"/>
    <col min="1030" max="1032" width="2.7109375" style="6" customWidth="1"/>
    <col min="1033" max="1033" width="3" style="6" customWidth="1"/>
    <col min="1034" max="1036" width="2.7109375" style="6" customWidth="1"/>
    <col min="1037" max="1037" width="2.85546875" style="6" customWidth="1"/>
    <col min="1038" max="1038" width="3" style="6" customWidth="1"/>
    <col min="1039" max="1039" width="3.140625" style="6" customWidth="1"/>
    <col min="1040" max="1040" width="3" style="6" customWidth="1"/>
    <col min="1041" max="1041" width="3.28515625" style="6" customWidth="1"/>
    <col min="1042" max="1043" width="3" style="6" customWidth="1"/>
    <col min="1044" max="1044" width="2.85546875" style="6" customWidth="1"/>
    <col min="1045" max="1045" width="3" style="6" customWidth="1"/>
    <col min="1046" max="1046" width="3.140625" style="6" customWidth="1"/>
    <col min="1047" max="1048" width="3" style="6" customWidth="1"/>
    <col min="1049" max="1049" width="3" style="6" bestFit="1" customWidth="1"/>
    <col min="1050" max="1273" width="9.140625" style="6"/>
    <col min="1274" max="1274" width="4.28515625" style="6" customWidth="1"/>
    <col min="1275" max="1275" width="4.42578125" style="6" customWidth="1"/>
    <col min="1276" max="1277" width="5.28515625" style="6" customWidth="1"/>
    <col min="1278" max="1280" width="2.7109375" style="6" customWidth="1"/>
    <col min="1281" max="1281" width="3.140625" style="6" customWidth="1"/>
    <col min="1282" max="1284" width="2.7109375" style="6" customWidth="1"/>
    <col min="1285" max="1285" width="2.85546875" style="6" customWidth="1"/>
    <col min="1286" max="1288" width="2.7109375" style="6" customWidth="1"/>
    <col min="1289" max="1289" width="3" style="6" customWidth="1"/>
    <col min="1290" max="1292" width="2.7109375" style="6" customWidth="1"/>
    <col min="1293" max="1293" width="2.85546875" style="6" customWidth="1"/>
    <col min="1294" max="1294" width="3" style="6" customWidth="1"/>
    <col min="1295" max="1295" width="3.140625" style="6" customWidth="1"/>
    <col min="1296" max="1296" width="3" style="6" customWidth="1"/>
    <col min="1297" max="1297" width="3.28515625" style="6" customWidth="1"/>
    <col min="1298" max="1299" width="3" style="6" customWidth="1"/>
    <col min="1300" max="1300" width="2.85546875" style="6" customWidth="1"/>
    <col min="1301" max="1301" width="3" style="6" customWidth="1"/>
    <col min="1302" max="1302" width="3.140625" style="6" customWidth="1"/>
    <col min="1303" max="1304" width="3" style="6" customWidth="1"/>
    <col min="1305" max="1305" width="3" style="6" bestFit="1" customWidth="1"/>
    <col min="1306" max="1529" width="9.140625" style="6"/>
    <col min="1530" max="1530" width="4.28515625" style="6" customWidth="1"/>
    <col min="1531" max="1531" width="4.42578125" style="6" customWidth="1"/>
    <col min="1532" max="1533" width="5.28515625" style="6" customWidth="1"/>
    <col min="1534" max="1536" width="2.7109375" style="6" customWidth="1"/>
    <col min="1537" max="1537" width="3.140625" style="6" customWidth="1"/>
    <col min="1538" max="1540" width="2.7109375" style="6" customWidth="1"/>
    <col min="1541" max="1541" width="2.85546875" style="6" customWidth="1"/>
    <col min="1542" max="1544" width="2.7109375" style="6" customWidth="1"/>
    <col min="1545" max="1545" width="3" style="6" customWidth="1"/>
    <col min="1546" max="1548" width="2.7109375" style="6" customWidth="1"/>
    <col min="1549" max="1549" width="2.85546875" style="6" customWidth="1"/>
    <col min="1550" max="1550" width="3" style="6" customWidth="1"/>
    <col min="1551" max="1551" width="3.140625" style="6" customWidth="1"/>
    <col min="1552" max="1552" width="3" style="6" customWidth="1"/>
    <col min="1553" max="1553" width="3.28515625" style="6" customWidth="1"/>
    <col min="1554" max="1555" width="3" style="6" customWidth="1"/>
    <col min="1556" max="1556" width="2.85546875" style="6" customWidth="1"/>
    <col min="1557" max="1557" width="3" style="6" customWidth="1"/>
    <col min="1558" max="1558" width="3.140625" style="6" customWidth="1"/>
    <col min="1559" max="1560" width="3" style="6" customWidth="1"/>
    <col min="1561" max="1561" width="3" style="6" bestFit="1" customWidth="1"/>
    <col min="1562" max="1785" width="9.140625" style="6"/>
    <col min="1786" max="1786" width="4.28515625" style="6" customWidth="1"/>
    <col min="1787" max="1787" width="4.42578125" style="6" customWidth="1"/>
    <col min="1788" max="1789" width="5.28515625" style="6" customWidth="1"/>
    <col min="1790" max="1792" width="2.7109375" style="6" customWidth="1"/>
    <col min="1793" max="1793" width="3.140625" style="6" customWidth="1"/>
    <col min="1794" max="1796" width="2.7109375" style="6" customWidth="1"/>
    <col min="1797" max="1797" width="2.85546875" style="6" customWidth="1"/>
    <col min="1798" max="1800" width="2.7109375" style="6" customWidth="1"/>
    <col min="1801" max="1801" width="3" style="6" customWidth="1"/>
    <col min="1802" max="1804" width="2.7109375" style="6" customWidth="1"/>
    <col min="1805" max="1805" width="2.85546875" style="6" customWidth="1"/>
    <col min="1806" max="1806" width="3" style="6" customWidth="1"/>
    <col min="1807" max="1807" width="3.140625" style="6" customWidth="1"/>
    <col min="1808" max="1808" width="3" style="6" customWidth="1"/>
    <col min="1809" max="1809" width="3.28515625" style="6" customWidth="1"/>
    <col min="1810" max="1811" width="3" style="6" customWidth="1"/>
    <col min="1812" max="1812" width="2.85546875" style="6" customWidth="1"/>
    <col min="1813" max="1813" width="3" style="6" customWidth="1"/>
    <col min="1814" max="1814" width="3.140625" style="6" customWidth="1"/>
    <col min="1815" max="1816" width="3" style="6" customWidth="1"/>
    <col min="1817" max="1817" width="3" style="6" bestFit="1" customWidth="1"/>
    <col min="1818" max="2041" width="9.140625" style="6"/>
    <col min="2042" max="2042" width="4.28515625" style="6" customWidth="1"/>
    <col min="2043" max="2043" width="4.42578125" style="6" customWidth="1"/>
    <col min="2044" max="2045" width="5.28515625" style="6" customWidth="1"/>
    <col min="2046" max="2048" width="2.7109375" style="6" customWidth="1"/>
    <col min="2049" max="2049" width="3.140625" style="6" customWidth="1"/>
    <col min="2050" max="2052" width="2.7109375" style="6" customWidth="1"/>
    <col min="2053" max="2053" width="2.85546875" style="6" customWidth="1"/>
    <col min="2054" max="2056" width="2.7109375" style="6" customWidth="1"/>
    <col min="2057" max="2057" width="3" style="6" customWidth="1"/>
    <col min="2058" max="2060" width="2.7109375" style="6" customWidth="1"/>
    <col min="2061" max="2061" width="2.85546875" style="6" customWidth="1"/>
    <col min="2062" max="2062" width="3" style="6" customWidth="1"/>
    <col min="2063" max="2063" width="3.140625" style="6" customWidth="1"/>
    <col min="2064" max="2064" width="3" style="6" customWidth="1"/>
    <col min="2065" max="2065" width="3.28515625" style="6" customWidth="1"/>
    <col min="2066" max="2067" width="3" style="6" customWidth="1"/>
    <col min="2068" max="2068" width="2.85546875" style="6" customWidth="1"/>
    <col min="2069" max="2069" width="3" style="6" customWidth="1"/>
    <col min="2070" max="2070" width="3.140625" style="6" customWidth="1"/>
    <col min="2071" max="2072" width="3" style="6" customWidth="1"/>
    <col min="2073" max="2073" width="3" style="6" bestFit="1" customWidth="1"/>
    <col min="2074" max="2297" width="9.140625" style="6"/>
    <col min="2298" max="2298" width="4.28515625" style="6" customWidth="1"/>
    <col min="2299" max="2299" width="4.42578125" style="6" customWidth="1"/>
    <col min="2300" max="2301" width="5.28515625" style="6" customWidth="1"/>
    <col min="2302" max="2304" width="2.7109375" style="6" customWidth="1"/>
    <col min="2305" max="2305" width="3.140625" style="6" customWidth="1"/>
    <col min="2306" max="2308" width="2.7109375" style="6" customWidth="1"/>
    <col min="2309" max="2309" width="2.85546875" style="6" customWidth="1"/>
    <col min="2310" max="2312" width="2.7109375" style="6" customWidth="1"/>
    <col min="2313" max="2313" width="3" style="6" customWidth="1"/>
    <col min="2314" max="2316" width="2.7109375" style="6" customWidth="1"/>
    <col min="2317" max="2317" width="2.85546875" style="6" customWidth="1"/>
    <col min="2318" max="2318" width="3" style="6" customWidth="1"/>
    <col min="2319" max="2319" width="3.140625" style="6" customWidth="1"/>
    <col min="2320" max="2320" width="3" style="6" customWidth="1"/>
    <col min="2321" max="2321" width="3.28515625" style="6" customWidth="1"/>
    <col min="2322" max="2323" width="3" style="6" customWidth="1"/>
    <col min="2324" max="2324" width="2.85546875" style="6" customWidth="1"/>
    <col min="2325" max="2325" width="3" style="6" customWidth="1"/>
    <col min="2326" max="2326" width="3.140625" style="6" customWidth="1"/>
    <col min="2327" max="2328" width="3" style="6" customWidth="1"/>
    <col min="2329" max="2329" width="3" style="6" bestFit="1" customWidth="1"/>
    <col min="2330" max="2553" width="9.140625" style="6"/>
    <col min="2554" max="2554" width="4.28515625" style="6" customWidth="1"/>
    <col min="2555" max="2555" width="4.42578125" style="6" customWidth="1"/>
    <col min="2556" max="2557" width="5.28515625" style="6" customWidth="1"/>
    <col min="2558" max="2560" width="2.7109375" style="6" customWidth="1"/>
    <col min="2561" max="2561" width="3.140625" style="6" customWidth="1"/>
    <col min="2562" max="2564" width="2.7109375" style="6" customWidth="1"/>
    <col min="2565" max="2565" width="2.85546875" style="6" customWidth="1"/>
    <col min="2566" max="2568" width="2.7109375" style="6" customWidth="1"/>
    <col min="2569" max="2569" width="3" style="6" customWidth="1"/>
    <col min="2570" max="2572" width="2.7109375" style="6" customWidth="1"/>
    <col min="2573" max="2573" width="2.85546875" style="6" customWidth="1"/>
    <col min="2574" max="2574" width="3" style="6" customWidth="1"/>
    <col min="2575" max="2575" width="3.140625" style="6" customWidth="1"/>
    <col min="2576" max="2576" width="3" style="6" customWidth="1"/>
    <col min="2577" max="2577" width="3.28515625" style="6" customWidth="1"/>
    <col min="2578" max="2579" width="3" style="6" customWidth="1"/>
    <col min="2580" max="2580" width="2.85546875" style="6" customWidth="1"/>
    <col min="2581" max="2581" width="3" style="6" customWidth="1"/>
    <col min="2582" max="2582" width="3.140625" style="6" customWidth="1"/>
    <col min="2583" max="2584" width="3" style="6" customWidth="1"/>
    <col min="2585" max="2585" width="3" style="6" bestFit="1" customWidth="1"/>
    <col min="2586" max="2809" width="9.140625" style="6"/>
    <col min="2810" max="2810" width="4.28515625" style="6" customWidth="1"/>
    <col min="2811" max="2811" width="4.42578125" style="6" customWidth="1"/>
    <col min="2812" max="2813" width="5.28515625" style="6" customWidth="1"/>
    <col min="2814" max="2816" width="2.7109375" style="6" customWidth="1"/>
    <col min="2817" max="2817" width="3.140625" style="6" customWidth="1"/>
    <col min="2818" max="2820" width="2.7109375" style="6" customWidth="1"/>
    <col min="2821" max="2821" width="2.85546875" style="6" customWidth="1"/>
    <col min="2822" max="2824" width="2.7109375" style="6" customWidth="1"/>
    <col min="2825" max="2825" width="3" style="6" customWidth="1"/>
    <col min="2826" max="2828" width="2.7109375" style="6" customWidth="1"/>
    <col min="2829" max="2829" width="2.85546875" style="6" customWidth="1"/>
    <col min="2830" max="2830" width="3" style="6" customWidth="1"/>
    <col min="2831" max="2831" width="3.140625" style="6" customWidth="1"/>
    <col min="2832" max="2832" width="3" style="6" customWidth="1"/>
    <col min="2833" max="2833" width="3.28515625" style="6" customWidth="1"/>
    <col min="2834" max="2835" width="3" style="6" customWidth="1"/>
    <col min="2836" max="2836" width="2.85546875" style="6" customWidth="1"/>
    <col min="2837" max="2837" width="3" style="6" customWidth="1"/>
    <col min="2838" max="2838" width="3.140625" style="6" customWidth="1"/>
    <col min="2839" max="2840" width="3" style="6" customWidth="1"/>
    <col min="2841" max="2841" width="3" style="6" bestFit="1" customWidth="1"/>
    <col min="2842" max="3065" width="9.140625" style="6"/>
    <col min="3066" max="3066" width="4.28515625" style="6" customWidth="1"/>
    <col min="3067" max="3067" width="4.42578125" style="6" customWidth="1"/>
    <col min="3068" max="3069" width="5.28515625" style="6" customWidth="1"/>
    <col min="3070" max="3072" width="2.7109375" style="6" customWidth="1"/>
    <col min="3073" max="3073" width="3.140625" style="6" customWidth="1"/>
    <col min="3074" max="3076" width="2.7109375" style="6" customWidth="1"/>
    <col min="3077" max="3077" width="2.85546875" style="6" customWidth="1"/>
    <col min="3078" max="3080" width="2.7109375" style="6" customWidth="1"/>
    <col min="3081" max="3081" width="3" style="6" customWidth="1"/>
    <col min="3082" max="3084" width="2.7109375" style="6" customWidth="1"/>
    <col min="3085" max="3085" width="2.85546875" style="6" customWidth="1"/>
    <col min="3086" max="3086" width="3" style="6" customWidth="1"/>
    <col min="3087" max="3087" width="3.140625" style="6" customWidth="1"/>
    <col min="3088" max="3088" width="3" style="6" customWidth="1"/>
    <col min="3089" max="3089" width="3.28515625" style="6" customWidth="1"/>
    <col min="3090" max="3091" width="3" style="6" customWidth="1"/>
    <col min="3092" max="3092" width="2.85546875" style="6" customWidth="1"/>
    <col min="3093" max="3093" width="3" style="6" customWidth="1"/>
    <col min="3094" max="3094" width="3.140625" style="6" customWidth="1"/>
    <col min="3095" max="3096" width="3" style="6" customWidth="1"/>
    <col min="3097" max="3097" width="3" style="6" bestFit="1" customWidth="1"/>
    <col min="3098" max="3321" width="9.140625" style="6"/>
    <col min="3322" max="3322" width="4.28515625" style="6" customWidth="1"/>
    <col min="3323" max="3323" width="4.42578125" style="6" customWidth="1"/>
    <col min="3324" max="3325" width="5.28515625" style="6" customWidth="1"/>
    <col min="3326" max="3328" width="2.7109375" style="6" customWidth="1"/>
    <col min="3329" max="3329" width="3.140625" style="6" customWidth="1"/>
    <col min="3330" max="3332" width="2.7109375" style="6" customWidth="1"/>
    <col min="3333" max="3333" width="2.85546875" style="6" customWidth="1"/>
    <col min="3334" max="3336" width="2.7109375" style="6" customWidth="1"/>
    <col min="3337" max="3337" width="3" style="6" customWidth="1"/>
    <col min="3338" max="3340" width="2.7109375" style="6" customWidth="1"/>
    <col min="3341" max="3341" width="2.85546875" style="6" customWidth="1"/>
    <col min="3342" max="3342" width="3" style="6" customWidth="1"/>
    <col min="3343" max="3343" width="3.140625" style="6" customWidth="1"/>
    <col min="3344" max="3344" width="3" style="6" customWidth="1"/>
    <col min="3345" max="3345" width="3.28515625" style="6" customWidth="1"/>
    <col min="3346" max="3347" width="3" style="6" customWidth="1"/>
    <col min="3348" max="3348" width="2.85546875" style="6" customWidth="1"/>
    <col min="3349" max="3349" width="3" style="6" customWidth="1"/>
    <col min="3350" max="3350" width="3.140625" style="6" customWidth="1"/>
    <col min="3351" max="3352" width="3" style="6" customWidth="1"/>
    <col min="3353" max="3353" width="3" style="6" bestFit="1" customWidth="1"/>
    <col min="3354" max="3577" width="9.140625" style="6"/>
    <col min="3578" max="3578" width="4.28515625" style="6" customWidth="1"/>
    <col min="3579" max="3579" width="4.42578125" style="6" customWidth="1"/>
    <col min="3580" max="3581" width="5.28515625" style="6" customWidth="1"/>
    <col min="3582" max="3584" width="2.7109375" style="6" customWidth="1"/>
    <col min="3585" max="3585" width="3.140625" style="6" customWidth="1"/>
    <col min="3586" max="3588" width="2.7109375" style="6" customWidth="1"/>
    <col min="3589" max="3589" width="2.85546875" style="6" customWidth="1"/>
    <col min="3590" max="3592" width="2.7109375" style="6" customWidth="1"/>
    <col min="3593" max="3593" width="3" style="6" customWidth="1"/>
    <col min="3594" max="3596" width="2.7109375" style="6" customWidth="1"/>
    <col min="3597" max="3597" width="2.85546875" style="6" customWidth="1"/>
    <col min="3598" max="3598" width="3" style="6" customWidth="1"/>
    <col min="3599" max="3599" width="3.140625" style="6" customWidth="1"/>
    <col min="3600" max="3600" width="3" style="6" customWidth="1"/>
    <col min="3601" max="3601" width="3.28515625" style="6" customWidth="1"/>
    <col min="3602" max="3603" width="3" style="6" customWidth="1"/>
    <col min="3604" max="3604" width="2.85546875" style="6" customWidth="1"/>
    <col min="3605" max="3605" width="3" style="6" customWidth="1"/>
    <col min="3606" max="3606" width="3.140625" style="6" customWidth="1"/>
    <col min="3607" max="3608" width="3" style="6" customWidth="1"/>
    <col min="3609" max="3609" width="3" style="6" bestFit="1" customWidth="1"/>
    <col min="3610" max="3833" width="9.140625" style="6"/>
    <col min="3834" max="3834" width="4.28515625" style="6" customWidth="1"/>
    <col min="3835" max="3835" width="4.42578125" style="6" customWidth="1"/>
    <col min="3836" max="3837" width="5.28515625" style="6" customWidth="1"/>
    <col min="3838" max="3840" width="2.7109375" style="6" customWidth="1"/>
    <col min="3841" max="3841" width="3.140625" style="6" customWidth="1"/>
    <col min="3842" max="3844" width="2.7109375" style="6" customWidth="1"/>
    <col min="3845" max="3845" width="2.85546875" style="6" customWidth="1"/>
    <col min="3846" max="3848" width="2.7109375" style="6" customWidth="1"/>
    <col min="3849" max="3849" width="3" style="6" customWidth="1"/>
    <col min="3850" max="3852" width="2.7109375" style="6" customWidth="1"/>
    <col min="3853" max="3853" width="2.85546875" style="6" customWidth="1"/>
    <col min="3854" max="3854" width="3" style="6" customWidth="1"/>
    <col min="3855" max="3855" width="3.140625" style="6" customWidth="1"/>
    <col min="3856" max="3856" width="3" style="6" customWidth="1"/>
    <col min="3857" max="3857" width="3.28515625" style="6" customWidth="1"/>
    <col min="3858" max="3859" width="3" style="6" customWidth="1"/>
    <col min="3860" max="3860" width="2.85546875" style="6" customWidth="1"/>
    <col min="3861" max="3861" width="3" style="6" customWidth="1"/>
    <col min="3862" max="3862" width="3.140625" style="6" customWidth="1"/>
    <col min="3863" max="3864" width="3" style="6" customWidth="1"/>
    <col min="3865" max="3865" width="3" style="6" bestFit="1" customWidth="1"/>
    <col min="3866" max="4089" width="9.140625" style="6"/>
    <col min="4090" max="4090" width="4.28515625" style="6" customWidth="1"/>
    <col min="4091" max="4091" width="4.42578125" style="6" customWidth="1"/>
    <col min="4092" max="4093" width="5.28515625" style="6" customWidth="1"/>
    <col min="4094" max="4096" width="2.7109375" style="6" customWidth="1"/>
    <col min="4097" max="4097" width="3.140625" style="6" customWidth="1"/>
    <col min="4098" max="4100" width="2.7109375" style="6" customWidth="1"/>
    <col min="4101" max="4101" width="2.85546875" style="6" customWidth="1"/>
    <col min="4102" max="4104" width="2.7109375" style="6" customWidth="1"/>
    <col min="4105" max="4105" width="3" style="6" customWidth="1"/>
    <col min="4106" max="4108" width="2.7109375" style="6" customWidth="1"/>
    <col min="4109" max="4109" width="2.85546875" style="6" customWidth="1"/>
    <col min="4110" max="4110" width="3" style="6" customWidth="1"/>
    <col min="4111" max="4111" width="3.140625" style="6" customWidth="1"/>
    <col min="4112" max="4112" width="3" style="6" customWidth="1"/>
    <col min="4113" max="4113" width="3.28515625" style="6" customWidth="1"/>
    <col min="4114" max="4115" width="3" style="6" customWidth="1"/>
    <col min="4116" max="4116" width="2.85546875" style="6" customWidth="1"/>
    <col min="4117" max="4117" width="3" style="6" customWidth="1"/>
    <col min="4118" max="4118" width="3.140625" style="6" customWidth="1"/>
    <col min="4119" max="4120" width="3" style="6" customWidth="1"/>
    <col min="4121" max="4121" width="3" style="6" bestFit="1" customWidth="1"/>
    <col min="4122" max="4345" width="9.140625" style="6"/>
    <col min="4346" max="4346" width="4.28515625" style="6" customWidth="1"/>
    <col min="4347" max="4347" width="4.42578125" style="6" customWidth="1"/>
    <col min="4348" max="4349" width="5.28515625" style="6" customWidth="1"/>
    <col min="4350" max="4352" width="2.7109375" style="6" customWidth="1"/>
    <col min="4353" max="4353" width="3.140625" style="6" customWidth="1"/>
    <col min="4354" max="4356" width="2.7109375" style="6" customWidth="1"/>
    <col min="4357" max="4357" width="2.85546875" style="6" customWidth="1"/>
    <col min="4358" max="4360" width="2.7109375" style="6" customWidth="1"/>
    <col min="4361" max="4361" width="3" style="6" customWidth="1"/>
    <col min="4362" max="4364" width="2.7109375" style="6" customWidth="1"/>
    <col min="4365" max="4365" width="2.85546875" style="6" customWidth="1"/>
    <col min="4366" max="4366" width="3" style="6" customWidth="1"/>
    <col min="4367" max="4367" width="3.140625" style="6" customWidth="1"/>
    <col min="4368" max="4368" width="3" style="6" customWidth="1"/>
    <col min="4369" max="4369" width="3.28515625" style="6" customWidth="1"/>
    <col min="4370" max="4371" width="3" style="6" customWidth="1"/>
    <col min="4372" max="4372" width="2.85546875" style="6" customWidth="1"/>
    <col min="4373" max="4373" width="3" style="6" customWidth="1"/>
    <col min="4374" max="4374" width="3.140625" style="6" customWidth="1"/>
    <col min="4375" max="4376" width="3" style="6" customWidth="1"/>
    <col min="4377" max="4377" width="3" style="6" bestFit="1" customWidth="1"/>
    <col min="4378" max="4601" width="9.140625" style="6"/>
    <col min="4602" max="4602" width="4.28515625" style="6" customWidth="1"/>
    <col min="4603" max="4603" width="4.42578125" style="6" customWidth="1"/>
    <col min="4604" max="4605" width="5.28515625" style="6" customWidth="1"/>
    <col min="4606" max="4608" width="2.7109375" style="6" customWidth="1"/>
    <col min="4609" max="4609" width="3.140625" style="6" customWidth="1"/>
    <col min="4610" max="4612" width="2.7109375" style="6" customWidth="1"/>
    <col min="4613" max="4613" width="2.85546875" style="6" customWidth="1"/>
    <col min="4614" max="4616" width="2.7109375" style="6" customWidth="1"/>
    <col min="4617" max="4617" width="3" style="6" customWidth="1"/>
    <col min="4618" max="4620" width="2.7109375" style="6" customWidth="1"/>
    <col min="4621" max="4621" width="2.85546875" style="6" customWidth="1"/>
    <col min="4622" max="4622" width="3" style="6" customWidth="1"/>
    <col min="4623" max="4623" width="3.140625" style="6" customWidth="1"/>
    <col min="4624" max="4624" width="3" style="6" customWidth="1"/>
    <col min="4625" max="4625" width="3.28515625" style="6" customWidth="1"/>
    <col min="4626" max="4627" width="3" style="6" customWidth="1"/>
    <col min="4628" max="4628" width="2.85546875" style="6" customWidth="1"/>
    <col min="4629" max="4629" width="3" style="6" customWidth="1"/>
    <col min="4630" max="4630" width="3.140625" style="6" customWidth="1"/>
    <col min="4631" max="4632" width="3" style="6" customWidth="1"/>
    <col min="4633" max="4633" width="3" style="6" bestFit="1" customWidth="1"/>
    <col min="4634" max="4857" width="9.140625" style="6"/>
    <col min="4858" max="4858" width="4.28515625" style="6" customWidth="1"/>
    <col min="4859" max="4859" width="4.42578125" style="6" customWidth="1"/>
    <col min="4860" max="4861" width="5.28515625" style="6" customWidth="1"/>
    <col min="4862" max="4864" width="2.7109375" style="6" customWidth="1"/>
    <col min="4865" max="4865" width="3.140625" style="6" customWidth="1"/>
    <col min="4866" max="4868" width="2.7109375" style="6" customWidth="1"/>
    <col min="4869" max="4869" width="2.85546875" style="6" customWidth="1"/>
    <col min="4870" max="4872" width="2.7109375" style="6" customWidth="1"/>
    <col min="4873" max="4873" width="3" style="6" customWidth="1"/>
    <col min="4874" max="4876" width="2.7109375" style="6" customWidth="1"/>
    <col min="4877" max="4877" width="2.85546875" style="6" customWidth="1"/>
    <col min="4878" max="4878" width="3" style="6" customWidth="1"/>
    <col min="4879" max="4879" width="3.140625" style="6" customWidth="1"/>
    <col min="4880" max="4880" width="3" style="6" customWidth="1"/>
    <col min="4881" max="4881" width="3.28515625" style="6" customWidth="1"/>
    <col min="4882" max="4883" width="3" style="6" customWidth="1"/>
    <col min="4884" max="4884" width="2.85546875" style="6" customWidth="1"/>
    <col min="4885" max="4885" width="3" style="6" customWidth="1"/>
    <col min="4886" max="4886" width="3.140625" style="6" customWidth="1"/>
    <col min="4887" max="4888" width="3" style="6" customWidth="1"/>
    <col min="4889" max="4889" width="3" style="6" bestFit="1" customWidth="1"/>
    <col min="4890" max="5113" width="9.140625" style="6"/>
    <col min="5114" max="5114" width="4.28515625" style="6" customWidth="1"/>
    <col min="5115" max="5115" width="4.42578125" style="6" customWidth="1"/>
    <col min="5116" max="5117" width="5.28515625" style="6" customWidth="1"/>
    <col min="5118" max="5120" width="2.7109375" style="6" customWidth="1"/>
    <col min="5121" max="5121" width="3.140625" style="6" customWidth="1"/>
    <col min="5122" max="5124" width="2.7109375" style="6" customWidth="1"/>
    <col min="5125" max="5125" width="2.85546875" style="6" customWidth="1"/>
    <col min="5126" max="5128" width="2.7109375" style="6" customWidth="1"/>
    <col min="5129" max="5129" width="3" style="6" customWidth="1"/>
    <col min="5130" max="5132" width="2.7109375" style="6" customWidth="1"/>
    <col min="5133" max="5133" width="2.85546875" style="6" customWidth="1"/>
    <col min="5134" max="5134" width="3" style="6" customWidth="1"/>
    <col min="5135" max="5135" width="3.140625" style="6" customWidth="1"/>
    <col min="5136" max="5136" width="3" style="6" customWidth="1"/>
    <col min="5137" max="5137" width="3.28515625" style="6" customWidth="1"/>
    <col min="5138" max="5139" width="3" style="6" customWidth="1"/>
    <col min="5140" max="5140" width="2.85546875" style="6" customWidth="1"/>
    <col min="5141" max="5141" width="3" style="6" customWidth="1"/>
    <col min="5142" max="5142" width="3.140625" style="6" customWidth="1"/>
    <col min="5143" max="5144" width="3" style="6" customWidth="1"/>
    <col min="5145" max="5145" width="3" style="6" bestFit="1" customWidth="1"/>
    <col min="5146" max="5369" width="9.140625" style="6"/>
    <col min="5370" max="5370" width="4.28515625" style="6" customWidth="1"/>
    <col min="5371" max="5371" width="4.42578125" style="6" customWidth="1"/>
    <col min="5372" max="5373" width="5.28515625" style="6" customWidth="1"/>
    <col min="5374" max="5376" width="2.7109375" style="6" customWidth="1"/>
    <col min="5377" max="5377" width="3.140625" style="6" customWidth="1"/>
    <col min="5378" max="5380" width="2.7109375" style="6" customWidth="1"/>
    <col min="5381" max="5381" width="2.85546875" style="6" customWidth="1"/>
    <col min="5382" max="5384" width="2.7109375" style="6" customWidth="1"/>
    <col min="5385" max="5385" width="3" style="6" customWidth="1"/>
    <col min="5386" max="5388" width="2.7109375" style="6" customWidth="1"/>
    <col min="5389" max="5389" width="2.85546875" style="6" customWidth="1"/>
    <col min="5390" max="5390" width="3" style="6" customWidth="1"/>
    <col min="5391" max="5391" width="3.140625" style="6" customWidth="1"/>
    <col min="5392" max="5392" width="3" style="6" customWidth="1"/>
    <col min="5393" max="5393" width="3.28515625" style="6" customWidth="1"/>
    <col min="5394" max="5395" width="3" style="6" customWidth="1"/>
    <col min="5396" max="5396" width="2.85546875" style="6" customWidth="1"/>
    <col min="5397" max="5397" width="3" style="6" customWidth="1"/>
    <col min="5398" max="5398" width="3.140625" style="6" customWidth="1"/>
    <col min="5399" max="5400" width="3" style="6" customWidth="1"/>
    <col min="5401" max="5401" width="3" style="6" bestFit="1" customWidth="1"/>
    <col min="5402" max="5625" width="9.140625" style="6"/>
    <col min="5626" max="5626" width="4.28515625" style="6" customWidth="1"/>
    <col min="5627" max="5627" width="4.42578125" style="6" customWidth="1"/>
    <col min="5628" max="5629" width="5.28515625" style="6" customWidth="1"/>
    <col min="5630" max="5632" width="2.7109375" style="6" customWidth="1"/>
    <col min="5633" max="5633" width="3.140625" style="6" customWidth="1"/>
    <col min="5634" max="5636" width="2.7109375" style="6" customWidth="1"/>
    <col min="5637" max="5637" width="2.85546875" style="6" customWidth="1"/>
    <col min="5638" max="5640" width="2.7109375" style="6" customWidth="1"/>
    <col min="5641" max="5641" width="3" style="6" customWidth="1"/>
    <col min="5642" max="5644" width="2.7109375" style="6" customWidth="1"/>
    <col min="5645" max="5645" width="2.85546875" style="6" customWidth="1"/>
    <col min="5646" max="5646" width="3" style="6" customWidth="1"/>
    <col min="5647" max="5647" width="3.140625" style="6" customWidth="1"/>
    <col min="5648" max="5648" width="3" style="6" customWidth="1"/>
    <col min="5649" max="5649" width="3.28515625" style="6" customWidth="1"/>
    <col min="5650" max="5651" width="3" style="6" customWidth="1"/>
    <col min="5652" max="5652" width="2.85546875" style="6" customWidth="1"/>
    <col min="5653" max="5653" width="3" style="6" customWidth="1"/>
    <col min="5654" max="5654" width="3.140625" style="6" customWidth="1"/>
    <col min="5655" max="5656" width="3" style="6" customWidth="1"/>
    <col min="5657" max="5657" width="3" style="6" bestFit="1" customWidth="1"/>
    <col min="5658" max="5881" width="9.140625" style="6"/>
    <col min="5882" max="5882" width="4.28515625" style="6" customWidth="1"/>
    <col min="5883" max="5883" width="4.42578125" style="6" customWidth="1"/>
    <col min="5884" max="5885" width="5.28515625" style="6" customWidth="1"/>
    <col min="5886" max="5888" width="2.7109375" style="6" customWidth="1"/>
    <col min="5889" max="5889" width="3.140625" style="6" customWidth="1"/>
    <col min="5890" max="5892" width="2.7109375" style="6" customWidth="1"/>
    <col min="5893" max="5893" width="2.85546875" style="6" customWidth="1"/>
    <col min="5894" max="5896" width="2.7109375" style="6" customWidth="1"/>
    <col min="5897" max="5897" width="3" style="6" customWidth="1"/>
    <col min="5898" max="5900" width="2.7109375" style="6" customWidth="1"/>
    <col min="5901" max="5901" width="2.85546875" style="6" customWidth="1"/>
    <col min="5902" max="5902" width="3" style="6" customWidth="1"/>
    <col min="5903" max="5903" width="3.140625" style="6" customWidth="1"/>
    <col min="5904" max="5904" width="3" style="6" customWidth="1"/>
    <col min="5905" max="5905" width="3.28515625" style="6" customWidth="1"/>
    <col min="5906" max="5907" width="3" style="6" customWidth="1"/>
    <col min="5908" max="5908" width="2.85546875" style="6" customWidth="1"/>
    <col min="5909" max="5909" width="3" style="6" customWidth="1"/>
    <col min="5910" max="5910" width="3.140625" style="6" customWidth="1"/>
    <col min="5911" max="5912" width="3" style="6" customWidth="1"/>
    <col min="5913" max="5913" width="3" style="6" bestFit="1" customWidth="1"/>
    <col min="5914" max="6137" width="9.140625" style="6"/>
    <col min="6138" max="6138" width="4.28515625" style="6" customWidth="1"/>
    <col min="6139" max="6139" width="4.42578125" style="6" customWidth="1"/>
    <col min="6140" max="6141" width="5.28515625" style="6" customWidth="1"/>
    <col min="6142" max="6144" width="2.7109375" style="6" customWidth="1"/>
    <col min="6145" max="6145" width="3.140625" style="6" customWidth="1"/>
    <col min="6146" max="6148" width="2.7109375" style="6" customWidth="1"/>
    <col min="6149" max="6149" width="2.85546875" style="6" customWidth="1"/>
    <col min="6150" max="6152" width="2.7109375" style="6" customWidth="1"/>
    <col min="6153" max="6153" width="3" style="6" customWidth="1"/>
    <col min="6154" max="6156" width="2.7109375" style="6" customWidth="1"/>
    <col min="6157" max="6157" width="2.85546875" style="6" customWidth="1"/>
    <col min="6158" max="6158" width="3" style="6" customWidth="1"/>
    <col min="6159" max="6159" width="3.140625" style="6" customWidth="1"/>
    <col min="6160" max="6160" width="3" style="6" customWidth="1"/>
    <col min="6161" max="6161" width="3.28515625" style="6" customWidth="1"/>
    <col min="6162" max="6163" width="3" style="6" customWidth="1"/>
    <col min="6164" max="6164" width="2.85546875" style="6" customWidth="1"/>
    <col min="6165" max="6165" width="3" style="6" customWidth="1"/>
    <col min="6166" max="6166" width="3.140625" style="6" customWidth="1"/>
    <col min="6167" max="6168" width="3" style="6" customWidth="1"/>
    <col min="6169" max="6169" width="3" style="6" bestFit="1" customWidth="1"/>
    <col min="6170" max="6393" width="9.140625" style="6"/>
    <col min="6394" max="6394" width="4.28515625" style="6" customWidth="1"/>
    <col min="6395" max="6395" width="4.42578125" style="6" customWidth="1"/>
    <col min="6396" max="6397" width="5.28515625" style="6" customWidth="1"/>
    <col min="6398" max="6400" width="2.7109375" style="6" customWidth="1"/>
    <col min="6401" max="6401" width="3.140625" style="6" customWidth="1"/>
    <col min="6402" max="6404" width="2.7109375" style="6" customWidth="1"/>
    <col min="6405" max="6405" width="2.85546875" style="6" customWidth="1"/>
    <col min="6406" max="6408" width="2.7109375" style="6" customWidth="1"/>
    <col min="6409" max="6409" width="3" style="6" customWidth="1"/>
    <col min="6410" max="6412" width="2.7109375" style="6" customWidth="1"/>
    <col min="6413" max="6413" width="2.85546875" style="6" customWidth="1"/>
    <col min="6414" max="6414" width="3" style="6" customWidth="1"/>
    <col min="6415" max="6415" width="3.140625" style="6" customWidth="1"/>
    <col min="6416" max="6416" width="3" style="6" customWidth="1"/>
    <col min="6417" max="6417" width="3.28515625" style="6" customWidth="1"/>
    <col min="6418" max="6419" width="3" style="6" customWidth="1"/>
    <col min="6420" max="6420" width="2.85546875" style="6" customWidth="1"/>
    <col min="6421" max="6421" width="3" style="6" customWidth="1"/>
    <col min="6422" max="6422" width="3.140625" style="6" customWidth="1"/>
    <col min="6423" max="6424" width="3" style="6" customWidth="1"/>
    <col min="6425" max="6425" width="3" style="6" bestFit="1" customWidth="1"/>
    <col min="6426" max="6649" width="9.140625" style="6"/>
    <col min="6650" max="6650" width="4.28515625" style="6" customWidth="1"/>
    <col min="6651" max="6651" width="4.42578125" style="6" customWidth="1"/>
    <col min="6652" max="6653" width="5.28515625" style="6" customWidth="1"/>
    <col min="6654" max="6656" width="2.7109375" style="6" customWidth="1"/>
    <col min="6657" max="6657" width="3.140625" style="6" customWidth="1"/>
    <col min="6658" max="6660" width="2.7109375" style="6" customWidth="1"/>
    <col min="6661" max="6661" width="2.85546875" style="6" customWidth="1"/>
    <col min="6662" max="6664" width="2.7109375" style="6" customWidth="1"/>
    <col min="6665" max="6665" width="3" style="6" customWidth="1"/>
    <col min="6666" max="6668" width="2.7109375" style="6" customWidth="1"/>
    <col min="6669" max="6669" width="2.85546875" style="6" customWidth="1"/>
    <col min="6670" max="6670" width="3" style="6" customWidth="1"/>
    <col min="6671" max="6671" width="3.140625" style="6" customWidth="1"/>
    <col min="6672" max="6672" width="3" style="6" customWidth="1"/>
    <col min="6673" max="6673" width="3.28515625" style="6" customWidth="1"/>
    <col min="6674" max="6675" width="3" style="6" customWidth="1"/>
    <col min="6676" max="6676" width="2.85546875" style="6" customWidth="1"/>
    <col min="6677" max="6677" width="3" style="6" customWidth="1"/>
    <col min="6678" max="6678" width="3.140625" style="6" customWidth="1"/>
    <col min="6679" max="6680" width="3" style="6" customWidth="1"/>
    <col min="6681" max="6681" width="3" style="6" bestFit="1" customWidth="1"/>
    <col min="6682" max="6905" width="9.140625" style="6"/>
    <col min="6906" max="6906" width="4.28515625" style="6" customWidth="1"/>
    <col min="6907" max="6907" width="4.42578125" style="6" customWidth="1"/>
    <col min="6908" max="6909" width="5.28515625" style="6" customWidth="1"/>
    <col min="6910" max="6912" width="2.7109375" style="6" customWidth="1"/>
    <col min="6913" max="6913" width="3.140625" style="6" customWidth="1"/>
    <col min="6914" max="6916" width="2.7109375" style="6" customWidth="1"/>
    <col min="6917" max="6917" width="2.85546875" style="6" customWidth="1"/>
    <col min="6918" max="6920" width="2.7109375" style="6" customWidth="1"/>
    <col min="6921" max="6921" width="3" style="6" customWidth="1"/>
    <col min="6922" max="6924" width="2.7109375" style="6" customWidth="1"/>
    <col min="6925" max="6925" width="2.85546875" style="6" customWidth="1"/>
    <col min="6926" max="6926" width="3" style="6" customWidth="1"/>
    <col min="6927" max="6927" width="3.140625" style="6" customWidth="1"/>
    <col min="6928" max="6928" width="3" style="6" customWidth="1"/>
    <col min="6929" max="6929" width="3.28515625" style="6" customWidth="1"/>
    <col min="6930" max="6931" width="3" style="6" customWidth="1"/>
    <col min="6932" max="6932" width="2.85546875" style="6" customWidth="1"/>
    <col min="6933" max="6933" width="3" style="6" customWidth="1"/>
    <col min="6934" max="6934" width="3.140625" style="6" customWidth="1"/>
    <col min="6935" max="6936" width="3" style="6" customWidth="1"/>
    <col min="6937" max="6937" width="3" style="6" bestFit="1" customWidth="1"/>
    <col min="6938" max="7161" width="9.140625" style="6"/>
    <col min="7162" max="7162" width="4.28515625" style="6" customWidth="1"/>
    <col min="7163" max="7163" width="4.42578125" style="6" customWidth="1"/>
    <col min="7164" max="7165" width="5.28515625" style="6" customWidth="1"/>
    <col min="7166" max="7168" width="2.7109375" style="6" customWidth="1"/>
    <col min="7169" max="7169" width="3.140625" style="6" customWidth="1"/>
    <col min="7170" max="7172" width="2.7109375" style="6" customWidth="1"/>
    <col min="7173" max="7173" width="2.85546875" style="6" customWidth="1"/>
    <col min="7174" max="7176" width="2.7109375" style="6" customWidth="1"/>
    <col min="7177" max="7177" width="3" style="6" customWidth="1"/>
    <col min="7178" max="7180" width="2.7109375" style="6" customWidth="1"/>
    <col min="7181" max="7181" width="2.85546875" style="6" customWidth="1"/>
    <col min="7182" max="7182" width="3" style="6" customWidth="1"/>
    <col min="7183" max="7183" width="3.140625" style="6" customWidth="1"/>
    <col min="7184" max="7184" width="3" style="6" customWidth="1"/>
    <col min="7185" max="7185" width="3.28515625" style="6" customWidth="1"/>
    <col min="7186" max="7187" width="3" style="6" customWidth="1"/>
    <col min="7188" max="7188" width="2.85546875" style="6" customWidth="1"/>
    <col min="7189" max="7189" width="3" style="6" customWidth="1"/>
    <col min="7190" max="7190" width="3.140625" style="6" customWidth="1"/>
    <col min="7191" max="7192" width="3" style="6" customWidth="1"/>
    <col min="7193" max="7193" width="3" style="6" bestFit="1" customWidth="1"/>
    <col min="7194" max="7417" width="9.140625" style="6"/>
    <col min="7418" max="7418" width="4.28515625" style="6" customWidth="1"/>
    <col min="7419" max="7419" width="4.42578125" style="6" customWidth="1"/>
    <col min="7420" max="7421" width="5.28515625" style="6" customWidth="1"/>
    <col min="7422" max="7424" width="2.7109375" style="6" customWidth="1"/>
    <col min="7425" max="7425" width="3.140625" style="6" customWidth="1"/>
    <col min="7426" max="7428" width="2.7109375" style="6" customWidth="1"/>
    <col min="7429" max="7429" width="2.85546875" style="6" customWidth="1"/>
    <col min="7430" max="7432" width="2.7109375" style="6" customWidth="1"/>
    <col min="7433" max="7433" width="3" style="6" customWidth="1"/>
    <col min="7434" max="7436" width="2.7109375" style="6" customWidth="1"/>
    <col min="7437" max="7437" width="2.85546875" style="6" customWidth="1"/>
    <col min="7438" max="7438" width="3" style="6" customWidth="1"/>
    <col min="7439" max="7439" width="3.140625" style="6" customWidth="1"/>
    <col min="7440" max="7440" width="3" style="6" customWidth="1"/>
    <col min="7441" max="7441" width="3.28515625" style="6" customWidth="1"/>
    <col min="7442" max="7443" width="3" style="6" customWidth="1"/>
    <col min="7444" max="7444" width="2.85546875" style="6" customWidth="1"/>
    <col min="7445" max="7445" width="3" style="6" customWidth="1"/>
    <col min="7446" max="7446" width="3.140625" style="6" customWidth="1"/>
    <col min="7447" max="7448" width="3" style="6" customWidth="1"/>
    <col min="7449" max="7449" width="3" style="6" bestFit="1" customWidth="1"/>
    <col min="7450" max="7673" width="9.140625" style="6"/>
    <col min="7674" max="7674" width="4.28515625" style="6" customWidth="1"/>
    <col min="7675" max="7675" width="4.42578125" style="6" customWidth="1"/>
    <col min="7676" max="7677" width="5.28515625" style="6" customWidth="1"/>
    <col min="7678" max="7680" width="2.7109375" style="6" customWidth="1"/>
    <col min="7681" max="7681" width="3.140625" style="6" customWidth="1"/>
    <col min="7682" max="7684" width="2.7109375" style="6" customWidth="1"/>
    <col min="7685" max="7685" width="2.85546875" style="6" customWidth="1"/>
    <col min="7686" max="7688" width="2.7109375" style="6" customWidth="1"/>
    <col min="7689" max="7689" width="3" style="6" customWidth="1"/>
    <col min="7690" max="7692" width="2.7109375" style="6" customWidth="1"/>
    <col min="7693" max="7693" width="2.85546875" style="6" customWidth="1"/>
    <col min="7694" max="7694" width="3" style="6" customWidth="1"/>
    <col min="7695" max="7695" width="3.140625" style="6" customWidth="1"/>
    <col min="7696" max="7696" width="3" style="6" customWidth="1"/>
    <col min="7697" max="7697" width="3.28515625" style="6" customWidth="1"/>
    <col min="7698" max="7699" width="3" style="6" customWidth="1"/>
    <col min="7700" max="7700" width="2.85546875" style="6" customWidth="1"/>
    <col min="7701" max="7701" width="3" style="6" customWidth="1"/>
    <col min="7702" max="7702" width="3.140625" style="6" customWidth="1"/>
    <col min="7703" max="7704" width="3" style="6" customWidth="1"/>
    <col min="7705" max="7705" width="3" style="6" bestFit="1" customWidth="1"/>
    <col min="7706" max="7929" width="9.140625" style="6"/>
    <col min="7930" max="7930" width="4.28515625" style="6" customWidth="1"/>
    <col min="7931" max="7931" width="4.42578125" style="6" customWidth="1"/>
    <col min="7932" max="7933" width="5.28515625" style="6" customWidth="1"/>
    <col min="7934" max="7936" width="2.7109375" style="6" customWidth="1"/>
    <col min="7937" max="7937" width="3.140625" style="6" customWidth="1"/>
    <col min="7938" max="7940" width="2.7109375" style="6" customWidth="1"/>
    <col min="7941" max="7941" width="2.85546875" style="6" customWidth="1"/>
    <col min="7942" max="7944" width="2.7109375" style="6" customWidth="1"/>
    <col min="7945" max="7945" width="3" style="6" customWidth="1"/>
    <col min="7946" max="7948" width="2.7109375" style="6" customWidth="1"/>
    <col min="7949" max="7949" width="2.85546875" style="6" customWidth="1"/>
    <col min="7950" max="7950" width="3" style="6" customWidth="1"/>
    <col min="7951" max="7951" width="3.140625" style="6" customWidth="1"/>
    <col min="7952" max="7952" width="3" style="6" customWidth="1"/>
    <col min="7953" max="7953" width="3.28515625" style="6" customWidth="1"/>
    <col min="7954" max="7955" width="3" style="6" customWidth="1"/>
    <col min="7956" max="7956" width="2.85546875" style="6" customWidth="1"/>
    <col min="7957" max="7957" width="3" style="6" customWidth="1"/>
    <col min="7958" max="7958" width="3.140625" style="6" customWidth="1"/>
    <col min="7959" max="7960" width="3" style="6" customWidth="1"/>
    <col min="7961" max="7961" width="3" style="6" bestFit="1" customWidth="1"/>
    <col min="7962" max="8185" width="9.140625" style="6"/>
    <col min="8186" max="8186" width="4.28515625" style="6" customWidth="1"/>
    <col min="8187" max="8187" width="4.42578125" style="6" customWidth="1"/>
    <col min="8188" max="8189" width="5.28515625" style="6" customWidth="1"/>
    <col min="8190" max="8192" width="2.7109375" style="6" customWidth="1"/>
    <col min="8193" max="8193" width="3.140625" style="6" customWidth="1"/>
    <col min="8194" max="8196" width="2.7109375" style="6" customWidth="1"/>
    <col min="8197" max="8197" width="2.85546875" style="6" customWidth="1"/>
    <col min="8198" max="8200" width="2.7109375" style="6" customWidth="1"/>
    <col min="8201" max="8201" width="3" style="6" customWidth="1"/>
    <col min="8202" max="8204" width="2.7109375" style="6" customWidth="1"/>
    <col min="8205" max="8205" width="2.85546875" style="6" customWidth="1"/>
    <col min="8206" max="8206" width="3" style="6" customWidth="1"/>
    <col min="8207" max="8207" width="3.140625" style="6" customWidth="1"/>
    <col min="8208" max="8208" width="3" style="6" customWidth="1"/>
    <col min="8209" max="8209" width="3.28515625" style="6" customWidth="1"/>
    <col min="8210" max="8211" width="3" style="6" customWidth="1"/>
    <col min="8212" max="8212" width="2.85546875" style="6" customWidth="1"/>
    <col min="8213" max="8213" width="3" style="6" customWidth="1"/>
    <col min="8214" max="8214" width="3.140625" style="6" customWidth="1"/>
    <col min="8215" max="8216" width="3" style="6" customWidth="1"/>
    <col min="8217" max="8217" width="3" style="6" bestFit="1" customWidth="1"/>
    <col min="8218" max="8441" width="9.140625" style="6"/>
    <col min="8442" max="8442" width="4.28515625" style="6" customWidth="1"/>
    <col min="8443" max="8443" width="4.42578125" style="6" customWidth="1"/>
    <col min="8444" max="8445" width="5.28515625" style="6" customWidth="1"/>
    <col min="8446" max="8448" width="2.7109375" style="6" customWidth="1"/>
    <col min="8449" max="8449" width="3.140625" style="6" customWidth="1"/>
    <col min="8450" max="8452" width="2.7109375" style="6" customWidth="1"/>
    <col min="8453" max="8453" width="2.85546875" style="6" customWidth="1"/>
    <col min="8454" max="8456" width="2.7109375" style="6" customWidth="1"/>
    <col min="8457" max="8457" width="3" style="6" customWidth="1"/>
    <col min="8458" max="8460" width="2.7109375" style="6" customWidth="1"/>
    <col min="8461" max="8461" width="2.85546875" style="6" customWidth="1"/>
    <col min="8462" max="8462" width="3" style="6" customWidth="1"/>
    <col min="8463" max="8463" width="3.140625" style="6" customWidth="1"/>
    <col min="8464" max="8464" width="3" style="6" customWidth="1"/>
    <col min="8465" max="8465" width="3.28515625" style="6" customWidth="1"/>
    <col min="8466" max="8467" width="3" style="6" customWidth="1"/>
    <col min="8468" max="8468" width="2.85546875" style="6" customWidth="1"/>
    <col min="8469" max="8469" width="3" style="6" customWidth="1"/>
    <col min="8470" max="8470" width="3.140625" style="6" customWidth="1"/>
    <col min="8471" max="8472" width="3" style="6" customWidth="1"/>
    <col min="8473" max="8473" width="3" style="6" bestFit="1" customWidth="1"/>
    <col min="8474" max="8697" width="9.140625" style="6"/>
    <col min="8698" max="8698" width="4.28515625" style="6" customWidth="1"/>
    <col min="8699" max="8699" width="4.42578125" style="6" customWidth="1"/>
    <col min="8700" max="8701" width="5.28515625" style="6" customWidth="1"/>
    <col min="8702" max="8704" width="2.7109375" style="6" customWidth="1"/>
    <col min="8705" max="8705" width="3.140625" style="6" customWidth="1"/>
    <col min="8706" max="8708" width="2.7109375" style="6" customWidth="1"/>
    <col min="8709" max="8709" width="2.85546875" style="6" customWidth="1"/>
    <col min="8710" max="8712" width="2.7109375" style="6" customWidth="1"/>
    <col min="8713" max="8713" width="3" style="6" customWidth="1"/>
    <col min="8714" max="8716" width="2.7109375" style="6" customWidth="1"/>
    <col min="8717" max="8717" width="2.85546875" style="6" customWidth="1"/>
    <col min="8718" max="8718" width="3" style="6" customWidth="1"/>
    <col min="8719" max="8719" width="3.140625" style="6" customWidth="1"/>
    <col min="8720" max="8720" width="3" style="6" customWidth="1"/>
    <col min="8721" max="8721" width="3.28515625" style="6" customWidth="1"/>
    <col min="8722" max="8723" width="3" style="6" customWidth="1"/>
    <col min="8724" max="8724" width="2.85546875" style="6" customWidth="1"/>
    <col min="8725" max="8725" width="3" style="6" customWidth="1"/>
    <col min="8726" max="8726" width="3.140625" style="6" customWidth="1"/>
    <col min="8727" max="8728" width="3" style="6" customWidth="1"/>
    <col min="8729" max="8729" width="3" style="6" bestFit="1" customWidth="1"/>
    <col min="8730" max="8953" width="9.140625" style="6"/>
    <col min="8954" max="8954" width="4.28515625" style="6" customWidth="1"/>
    <col min="8955" max="8955" width="4.42578125" style="6" customWidth="1"/>
    <col min="8956" max="8957" width="5.28515625" style="6" customWidth="1"/>
    <col min="8958" max="8960" width="2.7109375" style="6" customWidth="1"/>
    <col min="8961" max="8961" width="3.140625" style="6" customWidth="1"/>
    <col min="8962" max="8964" width="2.7109375" style="6" customWidth="1"/>
    <col min="8965" max="8965" width="2.85546875" style="6" customWidth="1"/>
    <col min="8966" max="8968" width="2.7109375" style="6" customWidth="1"/>
    <col min="8969" max="8969" width="3" style="6" customWidth="1"/>
    <col min="8970" max="8972" width="2.7109375" style="6" customWidth="1"/>
    <col min="8973" max="8973" width="2.85546875" style="6" customWidth="1"/>
    <col min="8974" max="8974" width="3" style="6" customWidth="1"/>
    <col min="8975" max="8975" width="3.140625" style="6" customWidth="1"/>
    <col min="8976" max="8976" width="3" style="6" customWidth="1"/>
    <col min="8977" max="8977" width="3.28515625" style="6" customWidth="1"/>
    <col min="8978" max="8979" width="3" style="6" customWidth="1"/>
    <col min="8980" max="8980" width="2.85546875" style="6" customWidth="1"/>
    <col min="8981" max="8981" width="3" style="6" customWidth="1"/>
    <col min="8982" max="8982" width="3.140625" style="6" customWidth="1"/>
    <col min="8983" max="8984" width="3" style="6" customWidth="1"/>
    <col min="8985" max="8985" width="3" style="6" bestFit="1" customWidth="1"/>
    <col min="8986" max="9209" width="9.140625" style="6"/>
    <col min="9210" max="9210" width="4.28515625" style="6" customWidth="1"/>
    <col min="9211" max="9211" width="4.42578125" style="6" customWidth="1"/>
    <col min="9212" max="9213" width="5.28515625" style="6" customWidth="1"/>
    <col min="9214" max="9216" width="2.7109375" style="6" customWidth="1"/>
    <col min="9217" max="9217" width="3.140625" style="6" customWidth="1"/>
    <col min="9218" max="9220" width="2.7109375" style="6" customWidth="1"/>
    <col min="9221" max="9221" width="2.85546875" style="6" customWidth="1"/>
    <col min="9222" max="9224" width="2.7109375" style="6" customWidth="1"/>
    <col min="9225" max="9225" width="3" style="6" customWidth="1"/>
    <col min="9226" max="9228" width="2.7109375" style="6" customWidth="1"/>
    <col min="9229" max="9229" width="2.85546875" style="6" customWidth="1"/>
    <col min="9230" max="9230" width="3" style="6" customWidth="1"/>
    <col min="9231" max="9231" width="3.140625" style="6" customWidth="1"/>
    <col min="9232" max="9232" width="3" style="6" customWidth="1"/>
    <col min="9233" max="9233" width="3.28515625" style="6" customWidth="1"/>
    <col min="9234" max="9235" width="3" style="6" customWidth="1"/>
    <col min="9236" max="9236" width="2.85546875" style="6" customWidth="1"/>
    <col min="9237" max="9237" width="3" style="6" customWidth="1"/>
    <col min="9238" max="9238" width="3.140625" style="6" customWidth="1"/>
    <col min="9239" max="9240" width="3" style="6" customWidth="1"/>
    <col min="9241" max="9241" width="3" style="6" bestFit="1" customWidth="1"/>
    <col min="9242" max="9465" width="9.140625" style="6"/>
    <col min="9466" max="9466" width="4.28515625" style="6" customWidth="1"/>
    <col min="9467" max="9467" width="4.42578125" style="6" customWidth="1"/>
    <col min="9468" max="9469" width="5.28515625" style="6" customWidth="1"/>
    <col min="9470" max="9472" width="2.7109375" style="6" customWidth="1"/>
    <col min="9473" max="9473" width="3.140625" style="6" customWidth="1"/>
    <col min="9474" max="9476" width="2.7109375" style="6" customWidth="1"/>
    <col min="9477" max="9477" width="2.85546875" style="6" customWidth="1"/>
    <col min="9478" max="9480" width="2.7109375" style="6" customWidth="1"/>
    <col min="9481" max="9481" width="3" style="6" customWidth="1"/>
    <col min="9482" max="9484" width="2.7109375" style="6" customWidth="1"/>
    <col min="9485" max="9485" width="2.85546875" style="6" customWidth="1"/>
    <col min="9486" max="9486" width="3" style="6" customWidth="1"/>
    <col min="9487" max="9487" width="3.140625" style="6" customWidth="1"/>
    <col min="9488" max="9488" width="3" style="6" customWidth="1"/>
    <col min="9489" max="9489" width="3.28515625" style="6" customWidth="1"/>
    <col min="9490" max="9491" width="3" style="6" customWidth="1"/>
    <col min="9492" max="9492" width="2.85546875" style="6" customWidth="1"/>
    <col min="9493" max="9493" width="3" style="6" customWidth="1"/>
    <col min="9494" max="9494" width="3.140625" style="6" customWidth="1"/>
    <col min="9495" max="9496" width="3" style="6" customWidth="1"/>
    <col min="9497" max="9497" width="3" style="6" bestFit="1" customWidth="1"/>
    <col min="9498" max="9721" width="9.140625" style="6"/>
    <col min="9722" max="9722" width="4.28515625" style="6" customWidth="1"/>
    <col min="9723" max="9723" width="4.42578125" style="6" customWidth="1"/>
    <col min="9724" max="9725" width="5.28515625" style="6" customWidth="1"/>
    <col min="9726" max="9728" width="2.7109375" style="6" customWidth="1"/>
    <col min="9729" max="9729" width="3.140625" style="6" customWidth="1"/>
    <col min="9730" max="9732" width="2.7109375" style="6" customWidth="1"/>
    <col min="9733" max="9733" width="2.85546875" style="6" customWidth="1"/>
    <col min="9734" max="9736" width="2.7109375" style="6" customWidth="1"/>
    <col min="9737" max="9737" width="3" style="6" customWidth="1"/>
    <col min="9738" max="9740" width="2.7109375" style="6" customWidth="1"/>
    <col min="9741" max="9741" width="2.85546875" style="6" customWidth="1"/>
    <col min="9742" max="9742" width="3" style="6" customWidth="1"/>
    <col min="9743" max="9743" width="3.140625" style="6" customWidth="1"/>
    <col min="9744" max="9744" width="3" style="6" customWidth="1"/>
    <col min="9745" max="9745" width="3.28515625" style="6" customWidth="1"/>
    <col min="9746" max="9747" width="3" style="6" customWidth="1"/>
    <col min="9748" max="9748" width="2.85546875" style="6" customWidth="1"/>
    <col min="9749" max="9749" width="3" style="6" customWidth="1"/>
    <col min="9750" max="9750" width="3.140625" style="6" customWidth="1"/>
    <col min="9751" max="9752" width="3" style="6" customWidth="1"/>
    <col min="9753" max="9753" width="3" style="6" bestFit="1" customWidth="1"/>
    <col min="9754" max="9977" width="9.140625" style="6"/>
    <col min="9978" max="9978" width="4.28515625" style="6" customWidth="1"/>
    <col min="9979" max="9979" width="4.42578125" style="6" customWidth="1"/>
    <col min="9980" max="9981" width="5.28515625" style="6" customWidth="1"/>
    <col min="9982" max="9984" width="2.7109375" style="6" customWidth="1"/>
    <col min="9985" max="9985" width="3.140625" style="6" customWidth="1"/>
    <col min="9986" max="9988" width="2.7109375" style="6" customWidth="1"/>
    <col min="9989" max="9989" width="2.85546875" style="6" customWidth="1"/>
    <col min="9990" max="9992" width="2.7109375" style="6" customWidth="1"/>
    <col min="9993" max="9993" width="3" style="6" customWidth="1"/>
    <col min="9994" max="9996" width="2.7109375" style="6" customWidth="1"/>
    <col min="9997" max="9997" width="2.85546875" style="6" customWidth="1"/>
    <col min="9998" max="9998" width="3" style="6" customWidth="1"/>
    <col min="9999" max="9999" width="3.140625" style="6" customWidth="1"/>
    <col min="10000" max="10000" width="3" style="6" customWidth="1"/>
    <col min="10001" max="10001" width="3.28515625" style="6" customWidth="1"/>
    <col min="10002" max="10003" width="3" style="6" customWidth="1"/>
    <col min="10004" max="10004" width="2.85546875" style="6" customWidth="1"/>
    <col min="10005" max="10005" width="3" style="6" customWidth="1"/>
    <col min="10006" max="10006" width="3.140625" style="6" customWidth="1"/>
    <col min="10007" max="10008" width="3" style="6" customWidth="1"/>
    <col min="10009" max="10009" width="3" style="6" bestFit="1" customWidth="1"/>
    <col min="10010" max="10233" width="9.140625" style="6"/>
    <col min="10234" max="10234" width="4.28515625" style="6" customWidth="1"/>
    <col min="10235" max="10235" width="4.42578125" style="6" customWidth="1"/>
    <col min="10236" max="10237" width="5.28515625" style="6" customWidth="1"/>
    <col min="10238" max="10240" width="2.7109375" style="6" customWidth="1"/>
    <col min="10241" max="10241" width="3.140625" style="6" customWidth="1"/>
    <col min="10242" max="10244" width="2.7109375" style="6" customWidth="1"/>
    <col min="10245" max="10245" width="2.85546875" style="6" customWidth="1"/>
    <col min="10246" max="10248" width="2.7109375" style="6" customWidth="1"/>
    <col min="10249" max="10249" width="3" style="6" customWidth="1"/>
    <col min="10250" max="10252" width="2.7109375" style="6" customWidth="1"/>
    <col min="10253" max="10253" width="2.85546875" style="6" customWidth="1"/>
    <col min="10254" max="10254" width="3" style="6" customWidth="1"/>
    <col min="10255" max="10255" width="3.140625" style="6" customWidth="1"/>
    <col min="10256" max="10256" width="3" style="6" customWidth="1"/>
    <col min="10257" max="10257" width="3.28515625" style="6" customWidth="1"/>
    <col min="10258" max="10259" width="3" style="6" customWidth="1"/>
    <col min="10260" max="10260" width="2.85546875" style="6" customWidth="1"/>
    <col min="10261" max="10261" width="3" style="6" customWidth="1"/>
    <col min="10262" max="10262" width="3.140625" style="6" customWidth="1"/>
    <col min="10263" max="10264" width="3" style="6" customWidth="1"/>
    <col min="10265" max="10265" width="3" style="6" bestFit="1" customWidth="1"/>
    <col min="10266" max="10489" width="9.140625" style="6"/>
    <col min="10490" max="10490" width="4.28515625" style="6" customWidth="1"/>
    <col min="10491" max="10491" width="4.42578125" style="6" customWidth="1"/>
    <col min="10492" max="10493" width="5.28515625" style="6" customWidth="1"/>
    <col min="10494" max="10496" width="2.7109375" style="6" customWidth="1"/>
    <col min="10497" max="10497" width="3.140625" style="6" customWidth="1"/>
    <col min="10498" max="10500" width="2.7109375" style="6" customWidth="1"/>
    <col min="10501" max="10501" width="2.85546875" style="6" customWidth="1"/>
    <col min="10502" max="10504" width="2.7109375" style="6" customWidth="1"/>
    <col min="10505" max="10505" width="3" style="6" customWidth="1"/>
    <col min="10506" max="10508" width="2.7109375" style="6" customWidth="1"/>
    <col min="10509" max="10509" width="2.85546875" style="6" customWidth="1"/>
    <col min="10510" max="10510" width="3" style="6" customWidth="1"/>
    <col min="10511" max="10511" width="3.140625" style="6" customWidth="1"/>
    <col min="10512" max="10512" width="3" style="6" customWidth="1"/>
    <col min="10513" max="10513" width="3.28515625" style="6" customWidth="1"/>
    <col min="10514" max="10515" width="3" style="6" customWidth="1"/>
    <col min="10516" max="10516" width="2.85546875" style="6" customWidth="1"/>
    <col min="10517" max="10517" width="3" style="6" customWidth="1"/>
    <col min="10518" max="10518" width="3.140625" style="6" customWidth="1"/>
    <col min="10519" max="10520" width="3" style="6" customWidth="1"/>
    <col min="10521" max="10521" width="3" style="6" bestFit="1" customWidth="1"/>
    <col min="10522" max="10745" width="9.140625" style="6"/>
    <col min="10746" max="10746" width="4.28515625" style="6" customWidth="1"/>
    <col min="10747" max="10747" width="4.42578125" style="6" customWidth="1"/>
    <col min="10748" max="10749" width="5.28515625" style="6" customWidth="1"/>
    <col min="10750" max="10752" width="2.7109375" style="6" customWidth="1"/>
    <col min="10753" max="10753" width="3.140625" style="6" customWidth="1"/>
    <col min="10754" max="10756" width="2.7109375" style="6" customWidth="1"/>
    <col min="10757" max="10757" width="2.85546875" style="6" customWidth="1"/>
    <col min="10758" max="10760" width="2.7109375" style="6" customWidth="1"/>
    <col min="10761" max="10761" width="3" style="6" customWidth="1"/>
    <col min="10762" max="10764" width="2.7109375" style="6" customWidth="1"/>
    <col min="10765" max="10765" width="2.85546875" style="6" customWidth="1"/>
    <col min="10766" max="10766" width="3" style="6" customWidth="1"/>
    <col min="10767" max="10767" width="3.140625" style="6" customWidth="1"/>
    <col min="10768" max="10768" width="3" style="6" customWidth="1"/>
    <col min="10769" max="10769" width="3.28515625" style="6" customWidth="1"/>
    <col min="10770" max="10771" width="3" style="6" customWidth="1"/>
    <col min="10772" max="10772" width="2.85546875" style="6" customWidth="1"/>
    <col min="10773" max="10773" width="3" style="6" customWidth="1"/>
    <col min="10774" max="10774" width="3.140625" style="6" customWidth="1"/>
    <col min="10775" max="10776" width="3" style="6" customWidth="1"/>
    <col min="10777" max="10777" width="3" style="6" bestFit="1" customWidth="1"/>
    <col min="10778" max="11001" width="9.140625" style="6"/>
    <col min="11002" max="11002" width="4.28515625" style="6" customWidth="1"/>
    <col min="11003" max="11003" width="4.42578125" style="6" customWidth="1"/>
    <col min="11004" max="11005" width="5.28515625" style="6" customWidth="1"/>
    <col min="11006" max="11008" width="2.7109375" style="6" customWidth="1"/>
    <col min="11009" max="11009" width="3.140625" style="6" customWidth="1"/>
    <col min="11010" max="11012" width="2.7109375" style="6" customWidth="1"/>
    <col min="11013" max="11013" width="2.85546875" style="6" customWidth="1"/>
    <col min="11014" max="11016" width="2.7109375" style="6" customWidth="1"/>
    <col min="11017" max="11017" width="3" style="6" customWidth="1"/>
    <col min="11018" max="11020" width="2.7109375" style="6" customWidth="1"/>
    <col min="11021" max="11021" width="2.85546875" style="6" customWidth="1"/>
    <col min="11022" max="11022" width="3" style="6" customWidth="1"/>
    <col min="11023" max="11023" width="3.140625" style="6" customWidth="1"/>
    <col min="11024" max="11024" width="3" style="6" customWidth="1"/>
    <col min="11025" max="11025" width="3.28515625" style="6" customWidth="1"/>
    <col min="11026" max="11027" width="3" style="6" customWidth="1"/>
    <col min="11028" max="11028" width="2.85546875" style="6" customWidth="1"/>
    <col min="11029" max="11029" width="3" style="6" customWidth="1"/>
    <col min="11030" max="11030" width="3.140625" style="6" customWidth="1"/>
    <col min="11031" max="11032" width="3" style="6" customWidth="1"/>
    <col min="11033" max="11033" width="3" style="6" bestFit="1" customWidth="1"/>
    <col min="11034" max="11257" width="9.140625" style="6"/>
    <col min="11258" max="11258" width="4.28515625" style="6" customWidth="1"/>
    <col min="11259" max="11259" width="4.42578125" style="6" customWidth="1"/>
    <col min="11260" max="11261" width="5.28515625" style="6" customWidth="1"/>
    <col min="11262" max="11264" width="2.7109375" style="6" customWidth="1"/>
    <col min="11265" max="11265" width="3.140625" style="6" customWidth="1"/>
    <col min="11266" max="11268" width="2.7109375" style="6" customWidth="1"/>
    <col min="11269" max="11269" width="2.85546875" style="6" customWidth="1"/>
    <col min="11270" max="11272" width="2.7109375" style="6" customWidth="1"/>
    <col min="11273" max="11273" width="3" style="6" customWidth="1"/>
    <col min="11274" max="11276" width="2.7109375" style="6" customWidth="1"/>
    <col min="11277" max="11277" width="2.85546875" style="6" customWidth="1"/>
    <col min="11278" max="11278" width="3" style="6" customWidth="1"/>
    <col min="11279" max="11279" width="3.140625" style="6" customWidth="1"/>
    <col min="11280" max="11280" width="3" style="6" customWidth="1"/>
    <col min="11281" max="11281" width="3.28515625" style="6" customWidth="1"/>
    <col min="11282" max="11283" width="3" style="6" customWidth="1"/>
    <col min="11284" max="11284" width="2.85546875" style="6" customWidth="1"/>
    <col min="11285" max="11285" width="3" style="6" customWidth="1"/>
    <col min="11286" max="11286" width="3.140625" style="6" customWidth="1"/>
    <col min="11287" max="11288" width="3" style="6" customWidth="1"/>
    <col min="11289" max="11289" width="3" style="6" bestFit="1" customWidth="1"/>
    <col min="11290" max="11513" width="9.140625" style="6"/>
    <col min="11514" max="11514" width="4.28515625" style="6" customWidth="1"/>
    <col min="11515" max="11515" width="4.42578125" style="6" customWidth="1"/>
    <col min="11516" max="11517" width="5.28515625" style="6" customWidth="1"/>
    <col min="11518" max="11520" width="2.7109375" style="6" customWidth="1"/>
    <col min="11521" max="11521" width="3.140625" style="6" customWidth="1"/>
    <col min="11522" max="11524" width="2.7109375" style="6" customWidth="1"/>
    <col min="11525" max="11525" width="2.85546875" style="6" customWidth="1"/>
    <col min="11526" max="11528" width="2.7109375" style="6" customWidth="1"/>
    <col min="11529" max="11529" width="3" style="6" customWidth="1"/>
    <col min="11530" max="11532" width="2.7109375" style="6" customWidth="1"/>
    <col min="11533" max="11533" width="2.85546875" style="6" customWidth="1"/>
    <col min="11534" max="11534" width="3" style="6" customWidth="1"/>
    <col min="11535" max="11535" width="3.140625" style="6" customWidth="1"/>
    <col min="11536" max="11536" width="3" style="6" customWidth="1"/>
    <col min="11537" max="11537" width="3.28515625" style="6" customWidth="1"/>
    <col min="11538" max="11539" width="3" style="6" customWidth="1"/>
    <col min="11540" max="11540" width="2.85546875" style="6" customWidth="1"/>
    <col min="11541" max="11541" width="3" style="6" customWidth="1"/>
    <col min="11542" max="11542" width="3.140625" style="6" customWidth="1"/>
    <col min="11543" max="11544" width="3" style="6" customWidth="1"/>
    <col min="11545" max="11545" width="3" style="6" bestFit="1" customWidth="1"/>
    <col min="11546" max="11769" width="9.140625" style="6"/>
    <col min="11770" max="11770" width="4.28515625" style="6" customWidth="1"/>
    <col min="11771" max="11771" width="4.42578125" style="6" customWidth="1"/>
    <col min="11772" max="11773" width="5.28515625" style="6" customWidth="1"/>
    <col min="11774" max="11776" width="2.7109375" style="6" customWidth="1"/>
    <col min="11777" max="11777" width="3.140625" style="6" customWidth="1"/>
    <col min="11778" max="11780" width="2.7109375" style="6" customWidth="1"/>
    <col min="11781" max="11781" width="2.85546875" style="6" customWidth="1"/>
    <col min="11782" max="11784" width="2.7109375" style="6" customWidth="1"/>
    <col min="11785" max="11785" width="3" style="6" customWidth="1"/>
    <col min="11786" max="11788" width="2.7109375" style="6" customWidth="1"/>
    <col min="11789" max="11789" width="2.85546875" style="6" customWidth="1"/>
    <col min="11790" max="11790" width="3" style="6" customWidth="1"/>
    <col min="11791" max="11791" width="3.140625" style="6" customWidth="1"/>
    <col min="11792" max="11792" width="3" style="6" customWidth="1"/>
    <col min="11793" max="11793" width="3.28515625" style="6" customWidth="1"/>
    <col min="11794" max="11795" width="3" style="6" customWidth="1"/>
    <col min="11796" max="11796" width="2.85546875" style="6" customWidth="1"/>
    <col min="11797" max="11797" width="3" style="6" customWidth="1"/>
    <col min="11798" max="11798" width="3.140625" style="6" customWidth="1"/>
    <col min="11799" max="11800" width="3" style="6" customWidth="1"/>
    <col min="11801" max="11801" width="3" style="6" bestFit="1" customWidth="1"/>
    <col min="11802" max="12025" width="9.140625" style="6"/>
    <col min="12026" max="12026" width="4.28515625" style="6" customWidth="1"/>
    <col min="12027" max="12027" width="4.42578125" style="6" customWidth="1"/>
    <col min="12028" max="12029" width="5.28515625" style="6" customWidth="1"/>
    <col min="12030" max="12032" width="2.7109375" style="6" customWidth="1"/>
    <col min="12033" max="12033" width="3.140625" style="6" customWidth="1"/>
    <col min="12034" max="12036" width="2.7109375" style="6" customWidth="1"/>
    <col min="12037" max="12037" width="2.85546875" style="6" customWidth="1"/>
    <col min="12038" max="12040" width="2.7109375" style="6" customWidth="1"/>
    <col min="12041" max="12041" width="3" style="6" customWidth="1"/>
    <col min="12042" max="12044" width="2.7109375" style="6" customWidth="1"/>
    <col min="12045" max="12045" width="2.85546875" style="6" customWidth="1"/>
    <col min="12046" max="12046" width="3" style="6" customWidth="1"/>
    <col min="12047" max="12047" width="3.140625" style="6" customWidth="1"/>
    <col min="12048" max="12048" width="3" style="6" customWidth="1"/>
    <col min="12049" max="12049" width="3.28515625" style="6" customWidth="1"/>
    <col min="12050" max="12051" width="3" style="6" customWidth="1"/>
    <col min="12052" max="12052" width="2.85546875" style="6" customWidth="1"/>
    <col min="12053" max="12053" width="3" style="6" customWidth="1"/>
    <col min="12054" max="12054" width="3.140625" style="6" customWidth="1"/>
    <col min="12055" max="12056" width="3" style="6" customWidth="1"/>
    <col min="12057" max="12057" width="3" style="6" bestFit="1" customWidth="1"/>
    <col min="12058" max="12281" width="9.140625" style="6"/>
    <col min="12282" max="12282" width="4.28515625" style="6" customWidth="1"/>
    <col min="12283" max="12283" width="4.42578125" style="6" customWidth="1"/>
    <col min="12284" max="12285" width="5.28515625" style="6" customWidth="1"/>
    <col min="12286" max="12288" width="2.7109375" style="6" customWidth="1"/>
    <col min="12289" max="12289" width="3.140625" style="6" customWidth="1"/>
    <col min="12290" max="12292" width="2.7109375" style="6" customWidth="1"/>
    <col min="12293" max="12293" width="2.85546875" style="6" customWidth="1"/>
    <col min="12294" max="12296" width="2.7109375" style="6" customWidth="1"/>
    <col min="12297" max="12297" width="3" style="6" customWidth="1"/>
    <col min="12298" max="12300" width="2.7109375" style="6" customWidth="1"/>
    <col min="12301" max="12301" width="2.85546875" style="6" customWidth="1"/>
    <col min="12302" max="12302" width="3" style="6" customWidth="1"/>
    <col min="12303" max="12303" width="3.140625" style="6" customWidth="1"/>
    <col min="12304" max="12304" width="3" style="6" customWidth="1"/>
    <col min="12305" max="12305" width="3.28515625" style="6" customWidth="1"/>
    <col min="12306" max="12307" width="3" style="6" customWidth="1"/>
    <col min="12308" max="12308" width="2.85546875" style="6" customWidth="1"/>
    <col min="12309" max="12309" width="3" style="6" customWidth="1"/>
    <col min="12310" max="12310" width="3.140625" style="6" customWidth="1"/>
    <col min="12311" max="12312" width="3" style="6" customWidth="1"/>
    <col min="12313" max="12313" width="3" style="6" bestFit="1" customWidth="1"/>
    <col min="12314" max="12537" width="9.140625" style="6"/>
    <col min="12538" max="12538" width="4.28515625" style="6" customWidth="1"/>
    <col min="12539" max="12539" width="4.42578125" style="6" customWidth="1"/>
    <col min="12540" max="12541" width="5.28515625" style="6" customWidth="1"/>
    <col min="12542" max="12544" width="2.7109375" style="6" customWidth="1"/>
    <col min="12545" max="12545" width="3.140625" style="6" customWidth="1"/>
    <col min="12546" max="12548" width="2.7109375" style="6" customWidth="1"/>
    <col min="12549" max="12549" width="2.85546875" style="6" customWidth="1"/>
    <col min="12550" max="12552" width="2.7109375" style="6" customWidth="1"/>
    <col min="12553" max="12553" width="3" style="6" customWidth="1"/>
    <col min="12554" max="12556" width="2.7109375" style="6" customWidth="1"/>
    <col min="12557" max="12557" width="2.85546875" style="6" customWidth="1"/>
    <col min="12558" max="12558" width="3" style="6" customWidth="1"/>
    <col min="12559" max="12559" width="3.140625" style="6" customWidth="1"/>
    <col min="12560" max="12560" width="3" style="6" customWidth="1"/>
    <col min="12561" max="12561" width="3.28515625" style="6" customWidth="1"/>
    <col min="12562" max="12563" width="3" style="6" customWidth="1"/>
    <col min="12564" max="12564" width="2.85546875" style="6" customWidth="1"/>
    <col min="12565" max="12565" width="3" style="6" customWidth="1"/>
    <col min="12566" max="12566" width="3.140625" style="6" customWidth="1"/>
    <col min="12567" max="12568" width="3" style="6" customWidth="1"/>
    <col min="12569" max="12569" width="3" style="6" bestFit="1" customWidth="1"/>
    <col min="12570" max="12793" width="9.140625" style="6"/>
    <col min="12794" max="12794" width="4.28515625" style="6" customWidth="1"/>
    <col min="12795" max="12795" width="4.42578125" style="6" customWidth="1"/>
    <col min="12796" max="12797" width="5.28515625" style="6" customWidth="1"/>
    <col min="12798" max="12800" width="2.7109375" style="6" customWidth="1"/>
    <col min="12801" max="12801" width="3.140625" style="6" customWidth="1"/>
    <col min="12802" max="12804" width="2.7109375" style="6" customWidth="1"/>
    <col min="12805" max="12805" width="2.85546875" style="6" customWidth="1"/>
    <col min="12806" max="12808" width="2.7109375" style="6" customWidth="1"/>
    <col min="12809" max="12809" width="3" style="6" customWidth="1"/>
    <col min="12810" max="12812" width="2.7109375" style="6" customWidth="1"/>
    <col min="12813" max="12813" width="2.85546875" style="6" customWidth="1"/>
    <col min="12814" max="12814" width="3" style="6" customWidth="1"/>
    <col min="12815" max="12815" width="3.140625" style="6" customWidth="1"/>
    <col min="12816" max="12816" width="3" style="6" customWidth="1"/>
    <col min="12817" max="12817" width="3.28515625" style="6" customWidth="1"/>
    <col min="12818" max="12819" width="3" style="6" customWidth="1"/>
    <col min="12820" max="12820" width="2.85546875" style="6" customWidth="1"/>
    <col min="12821" max="12821" width="3" style="6" customWidth="1"/>
    <col min="12822" max="12822" width="3.140625" style="6" customWidth="1"/>
    <col min="12823" max="12824" width="3" style="6" customWidth="1"/>
    <col min="12825" max="12825" width="3" style="6" bestFit="1" customWidth="1"/>
    <col min="12826" max="13049" width="9.140625" style="6"/>
    <col min="13050" max="13050" width="4.28515625" style="6" customWidth="1"/>
    <col min="13051" max="13051" width="4.42578125" style="6" customWidth="1"/>
    <col min="13052" max="13053" width="5.28515625" style="6" customWidth="1"/>
    <col min="13054" max="13056" width="2.7109375" style="6" customWidth="1"/>
    <col min="13057" max="13057" width="3.140625" style="6" customWidth="1"/>
    <col min="13058" max="13060" width="2.7109375" style="6" customWidth="1"/>
    <col min="13061" max="13061" width="2.85546875" style="6" customWidth="1"/>
    <col min="13062" max="13064" width="2.7109375" style="6" customWidth="1"/>
    <col min="13065" max="13065" width="3" style="6" customWidth="1"/>
    <col min="13066" max="13068" width="2.7109375" style="6" customWidth="1"/>
    <col min="13069" max="13069" width="2.85546875" style="6" customWidth="1"/>
    <col min="13070" max="13070" width="3" style="6" customWidth="1"/>
    <col min="13071" max="13071" width="3.140625" style="6" customWidth="1"/>
    <col min="13072" max="13072" width="3" style="6" customWidth="1"/>
    <col min="13073" max="13073" width="3.28515625" style="6" customWidth="1"/>
    <col min="13074" max="13075" width="3" style="6" customWidth="1"/>
    <col min="13076" max="13076" width="2.85546875" style="6" customWidth="1"/>
    <col min="13077" max="13077" width="3" style="6" customWidth="1"/>
    <col min="13078" max="13078" width="3.140625" style="6" customWidth="1"/>
    <col min="13079" max="13080" width="3" style="6" customWidth="1"/>
    <col min="13081" max="13081" width="3" style="6" bestFit="1" customWidth="1"/>
    <col min="13082" max="13305" width="9.140625" style="6"/>
    <col min="13306" max="13306" width="4.28515625" style="6" customWidth="1"/>
    <col min="13307" max="13307" width="4.42578125" style="6" customWidth="1"/>
    <col min="13308" max="13309" width="5.28515625" style="6" customWidth="1"/>
    <col min="13310" max="13312" width="2.7109375" style="6" customWidth="1"/>
    <col min="13313" max="13313" width="3.140625" style="6" customWidth="1"/>
    <col min="13314" max="13316" width="2.7109375" style="6" customWidth="1"/>
    <col min="13317" max="13317" width="2.85546875" style="6" customWidth="1"/>
    <col min="13318" max="13320" width="2.7109375" style="6" customWidth="1"/>
    <col min="13321" max="13321" width="3" style="6" customWidth="1"/>
    <col min="13322" max="13324" width="2.7109375" style="6" customWidth="1"/>
    <col min="13325" max="13325" width="2.85546875" style="6" customWidth="1"/>
    <col min="13326" max="13326" width="3" style="6" customWidth="1"/>
    <col min="13327" max="13327" width="3.140625" style="6" customWidth="1"/>
    <col min="13328" max="13328" width="3" style="6" customWidth="1"/>
    <col min="13329" max="13329" width="3.28515625" style="6" customWidth="1"/>
    <col min="13330" max="13331" width="3" style="6" customWidth="1"/>
    <col min="13332" max="13332" width="2.85546875" style="6" customWidth="1"/>
    <col min="13333" max="13333" width="3" style="6" customWidth="1"/>
    <col min="13334" max="13334" width="3.140625" style="6" customWidth="1"/>
    <col min="13335" max="13336" width="3" style="6" customWidth="1"/>
    <col min="13337" max="13337" width="3" style="6" bestFit="1" customWidth="1"/>
    <col min="13338" max="13561" width="9.140625" style="6"/>
    <col min="13562" max="13562" width="4.28515625" style="6" customWidth="1"/>
    <col min="13563" max="13563" width="4.42578125" style="6" customWidth="1"/>
    <col min="13564" max="13565" width="5.28515625" style="6" customWidth="1"/>
    <col min="13566" max="13568" width="2.7109375" style="6" customWidth="1"/>
    <col min="13569" max="13569" width="3.140625" style="6" customWidth="1"/>
    <col min="13570" max="13572" width="2.7109375" style="6" customWidth="1"/>
    <col min="13573" max="13573" width="2.85546875" style="6" customWidth="1"/>
    <col min="13574" max="13576" width="2.7109375" style="6" customWidth="1"/>
    <col min="13577" max="13577" width="3" style="6" customWidth="1"/>
    <col min="13578" max="13580" width="2.7109375" style="6" customWidth="1"/>
    <col min="13581" max="13581" width="2.85546875" style="6" customWidth="1"/>
    <col min="13582" max="13582" width="3" style="6" customWidth="1"/>
    <col min="13583" max="13583" width="3.140625" style="6" customWidth="1"/>
    <col min="13584" max="13584" width="3" style="6" customWidth="1"/>
    <col min="13585" max="13585" width="3.28515625" style="6" customWidth="1"/>
    <col min="13586" max="13587" width="3" style="6" customWidth="1"/>
    <col min="13588" max="13588" width="2.85546875" style="6" customWidth="1"/>
    <col min="13589" max="13589" width="3" style="6" customWidth="1"/>
    <col min="13590" max="13590" width="3.140625" style="6" customWidth="1"/>
    <col min="13591" max="13592" width="3" style="6" customWidth="1"/>
    <col min="13593" max="13593" width="3" style="6" bestFit="1" customWidth="1"/>
    <col min="13594" max="13817" width="9.140625" style="6"/>
    <col min="13818" max="13818" width="4.28515625" style="6" customWidth="1"/>
    <col min="13819" max="13819" width="4.42578125" style="6" customWidth="1"/>
    <col min="13820" max="13821" width="5.28515625" style="6" customWidth="1"/>
    <col min="13822" max="13824" width="2.7109375" style="6" customWidth="1"/>
    <col min="13825" max="13825" width="3.140625" style="6" customWidth="1"/>
    <col min="13826" max="13828" width="2.7109375" style="6" customWidth="1"/>
    <col min="13829" max="13829" width="2.85546875" style="6" customWidth="1"/>
    <col min="13830" max="13832" width="2.7109375" style="6" customWidth="1"/>
    <col min="13833" max="13833" width="3" style="6" customWidth="1"/>
    <col min="13834" max="13836" width="2.7109375" style="6" customWidth="1"/>
    <col min="13837" max="13837" width="2.85546875" style="6" customWidth="1"/>
    <col min="13838" max="13838" width="3" style="6" customWidth="1"/>
    <col min="13839" max="13839" width="3.140625" style="6" customWidth="1"/>
    <col min="13840" max="13840" width="3" style="6" customWidth="1"/>
    <col min="13841" max="13841" width="3.28515625" style="6" customWidth="1"/>
    <col min="13842" max="13843" width="3" style="6" customWidth="1"/>
    <col min="13844" max="13844" width="2.85546875" style="6" customWidth="1"/>
    <col min="13845" max="13845" width="3" style="6" customWidth="1"/>
    <col min="13846" max="13846" width="3.140625" style="6" customWidth="1"/>
    <col min="13847" max="13848" width="3" style="6" customWidth="1"/>
    <col min="13849" max="13849" width="3" style="6" bestFit="1" customWidth="1"/>
    <col min="13850" max="14073" width="9.140625" style="6"/>
    <col min="14074" max="14074" width="4.28515625" style="6" customWidth="1"/>
    <col min="14075" max="14075" width="4.42578125" style="6" customWidth="1"/>
    <col min="14076" max="14077" width="5.28515625" style="6" customWidth="1"/>
    <col min="14078" max="14080" width="2.7109375" style="6" customWidth="1"/>
    <col min="14081" max="14081" width="3.140625" style="6" customWidth="1"/>
    <col min="14082" max="14084" width="2.7109375" style="6" customWidth="1"/>
    <col min="14085" max="14085" width="2.85546875" style="6" customWidth="1"/>
    <col min="14086" max="14088" width="2.7109375" style="6" customWidth="1"/>
    <col min="14089" max="14089" width="3" style="6" customWidth="1"/>
    <col min="14090" max="14092" width="2.7109375" style="6" customWidth="1"/>
    <col min="14093" max="14093" width="2.85546875" style="6" customWidth="1"/>
    <col min="14094" max="14094" width="3" style="6" customWidth="1"/>
    <col min="14095" max="14095" width="3.140625" style="6" customWidth="1"/>
    <col min="14096" max="14096" width="3" style="6" customWidth="1"/>
    <col min="14097" max="14097" width="3.28515625" style="6" customWidth="1"/>
    <col min="14098" max="14099" width="3" style="6" customWidth="1"/>
    <col min="14100" max="14100" width="2.85546875" style="6" customWidth="1"/>
    <col min="14101" max="14101" width="3" style="6" customWidth="1"/>
    <col min="14102" max="14102" width="3.140625" style="6" customWidth="1"/>
    <col min="14103" max="14104" width="3" style="6" customWidth="1"/>
    <col min="14105" max="14105" width="3" style="6" bestFit="1" customWidth="1"/>
    <col min="14106" max="14329" width="9.140625" style="6"/>
    <col min="14330" max="14330" width="4.28515625" style="6" customWidth="1"/>
    <col min="14331" max="14331" width="4.42578125" style="6" customWidth="1"/>
    <col min="14332" max="14333" width="5.28515625" style="6" customWidth="1"/>
    <col min="14334" max="14336" width="2.7109375" style="6" customWidth="1"/>
    <col min="14337" max="14337" width="3.140625" style="6" customWidth="1"/>
    <col min="14338" max="14340" width="2.7109375" style="6" customWidth="1"/>
    <col min="14341" max="14341" width="2.85546875" style="6" customWidth="1"/>
    <col min="14342" max="14344" width="2.7109375" style="6" customWidth="1"/>
    <col min="14345" max="14345" width="3" style="6" customWidth="1"/>
    <col min="14346" max="14348" width="2.7109375" style="6" customWidth="1"/>
    <col min="14349" max="14349" width="2.85546875" style="6" customWidth="1"/>
    <col min="14350" max="14350" width="3" style="6" customWidth="1"/>
    <col min="14351" max="14351" width="3.140625" style="6" customWidth="1"/>
    <col min="14352" max="14352" width="3" style="6" customWidth="1"/>
    <col min="14353" max="14353" width="3.28515625" style="6" customWidth="1"/>
    <col min="14354" max="14355" width="3" style="6" customWidth="1"/>
    <col min="14356" max="14356" width="2.85546875" style="6" customWidth="1"/>
    <col min="14357" max="14357" width="3" style="6" customWidth="1"/>
    <col min="14358" max="14358" width="3.140625" style="6" customWidth="1"/>
    <col min="14359" max="14360" width="3" style="6" customWidth="1"/>
    <col min="14361" max="14361" width="3" style="6" bestFit="1" customWidth="1"/>
    <col min="14362" max="14585" width="9.140625" style="6"/>
    <col min="14586" max="14586" width="4.28515625" style="6" customWidth="1"/>
    <col min="14587" max="14587" width="4.42578125" style="6" customWidth="1"/>
    <col min="14588" max="14589" width="5.28515625" style="6" customWidth="1"/>
    <col min="14590" max="14592" width="2.7109375" style="6" customWidth="1"/>
    <col min="14593" max="14593" width="3.140625" style="6" customWidth="1"/>
    <col min="14594" max="14596" width="2.7109375" style="6" customWidth="1"/>
    <col min="14597" max="14597" width="2.85546875" style="6" customWidth="1"/>
    <col min="14598" max="14600" width="2.7109375" style="6" customWidth="1"/>
    <col min="14601" max="14601" width="3" style="6" customWidth="1"/>
    <col min="14602" max="14604" width="2.7109375" style="6" customWidth="1"/>
    <col min="14605" max="14605" width="2.85546875" style="6" customWidth="1"/>
    <col min="14606" max="14606" width="3" style="6" customWidth="1"/>
    <col min="14607" max="14607" width="3.140625" style="6" customWidth="1"/>
    <col min="14608" max="14608" width="3" style="6" customWidth="1"/>
    <col min="14609" max="14609" width="3.28515625" style="6" customWidth="1"/>
    <col min="14610" max="14611" width="3" style="6" customWidth="1"/>
    <col min="14612" max="14612" width="2.85546875" style="6" customWidth="1"/>
    <col min="14613" max="14613" width="3" style="6" customWidth="1"/>
    <col min="14614" max="14614" width="3.140625" style="6" customWidth="1"/>
    <col min="14615" max="14616" width="3" style="6" customWidth="1"/>
    <col min="14617" max="14617" width="3" style="6" bestFit="1" customWidth="1"/>
    <col min="14618" max="14841" width="9.140625" style="6"/>
    <col min="14842" max="14842" width="4.28515625" style="6" customWidth="1"/>
    <col min="14843" max="14843" width="4.42578125" style="6" customWidth="1"/>
    <col min="14844" max="14845" width="5.28515625" style="6" customWidth="1"/>
    <col min="14846" max="14848" width="2.7109375" style="6" customWidth="1"/>
    <col min="14849" max="14849" width="3.140625" style="6" customWidth="1"/>
    <col min="14850" max="14852" width="2.7109375" style="6" customWidth="1"/>
    <col min="14853" max="14853" width="2.85546875" style="6" customWidth="1"/>
    <col min="14854" max="14856" width="2.7109375" style="6" customWidth="1"/>
    <col min="14857" max="14857" width="3" style="6" customWidth="1"/>
    <col min="14858" max="14860" width="2.7109375" style="6" customWidth="1"/>
    <col min="14861" max="14861" width="2.85546875" style="6" customWidth="1"/>
    <col min="14862" max="14862" width="3" style="6" customWidth="1"/>
    <col min="14863" max="14863" width="3.140625" style="6" customWidth="1"/>
    <col min="14864" max="14864" width="3" style="6" customWidth="1"/>
    <col min="14865" max="14865" width="3.28515625" style="6" customWidth="1"/>
    <col min="14866" max="14867" width="3" style="6" customWidth="1"/>
    <col min="14868" max="14868" width="2.85546875" style="6" customWidth="1"/>
    <col min="14869" max="14869" width="3" style="6" customWidth="1"/>
    <col min="14870" max="14870" width="3.140625" style="6" customWidth="1"/>
    <col min="14871" max="14872" width="3" style="6" customWidth="1"/>
    <col min="14873" max="14873" width="3" style="6" bestFit="1" customWidth="1"/>
    <col min="14874" max="15097" width="9.140625" style="6"/>
    <col min="15098" max="15098" width="4.28515625" style="6" customWidth="1"/>
    <col min="15099" max="15099" width="4.42578125" style="6" customWidth="1"/>
    <col min="15100" max="15101" width="5.28515625" style="6" customWidth="1"/>
    <col min="15102" max="15104" width="2.7109375" style="6" customWidth="1"/>
    <col min="15105" max="15105" width="3.140625" style="6" customWidth="1"/>
    <col min="15106" max="15108" width="2.7109375" style="6" customWidth="1"/>
    <col min="15109" max="15109" width="2.85546875" style="6" customWidth="1"/>
    <col min="15110" max="15112" width="2.7109375" style="6" customWidth="1"/>
    <col min="15113" max="15113" width="3" style="6" customWidth="1"/>
    <col min="15114" max="15116" width="2.7109375" style="6" customWidth="1"/>
    <col min="15117" max="15117" width="2.85546875" style="6" customWidth="1"/>
    <col min="15118" max="15118" width="3" style="6" customWidth="1"/>
    <col min="15119" max="15119" width="3.140625" style="6" customWidth="1"/>
    <col min="15120" max="15120" width="3" style="6" customWidth="1"/>
    <col min="15121" max="15121" width="3.28515625" style="6" customWidth="1"/>
    <col min="15122" max="15123" width="3" style="6" customWidth="1"/>
    <col min="15124" max="15124" width="2.85546875" style="6" customWidth="1"/>
    <col min="15125" max="15125" width="3" style="6" customWidth="1"/>
    <col min="15126" max="15126" width="3.140625" style="6" customWidth="1"/>
    <col min="15127" max="15128" width="3" style="6" customWidth="1"/>
    <col min="15129" max="15129" width="3" style="6" bestFit="1" customWidth="1"/>
    <col min="15130" max="15353" width="9.140625" style="6"/>
    <col min="15354" max="15354" width="4.28515625" style="6" customWidth="1"/>
    <col min="15355" max="15355" width="4.42578125" style="6" customWidth="1"/>
    <col min="15356" max="15357" width="5.28515625" style="6" customWidth="1"/>
    <col min="15358" max="15360" width="2.7109375" style="6" customWidth="1"/>
    <col min="15361" max="15361" width="3.140625" style="6" customWidth="1"/>
    <col min="15362" max="15364" width="2.7109375" style="6" customWidth="1"/>
    <col min="15365" max="15365" width="2.85546875" style="6" customWidth="1"/>
    <col min="15366" max="15368" width="2.7109375" style="6" customWidth="1"/>
    <col min="15369" max="15369" width="3" style="6" customWidth="1"/>
    <col min="15370" max="15372" width="2.7109375" style="6" customWidth="1"/>
    <col min="15373" max="15373" width="2.85546875" style="6" customWidth="1"/>
    <col min="15374" max="15374" width="3" style="6" customWidth="1"/>
    <col min="15375" max="15375" width="3.140625" style="6" customWidth="1"/>
    <col min="15376" max="15376" width="3" style="6" customWidth="1"/>
    <col min="15377" max="15377" width="3.28515625" style="6" customWidth="1"/>
    <col min="15378" max="15379" width="3" style="6" customWidth="1"/>
    <col min="15380" max="15380" width="2.85546875" style="6" customWidth="1"/>
    <col min="15381" max="15381" width="3" style="6" customWidth="1"/>
    <col min="15382" max="15382" width="3.140625" style="6" customWidth="1"/>
    <col min="15383" max="15384" width="3" style="6" customWidth="1"/>
    <col min="15385" max="15385" width="3" style="6" bestFit="1" customWidth="1"/>
    <col min="15386" max="15609" width="9.140625" style="6"/>
    <col min="15610" max="15610" width="4.28515625" style="6" customWidth="1"/>
    <col min="15611" max="15611" width="4.42578125" style="6" customWidth="1"/>
    <col min="15612" max="15613" width="5.28515625" style="6" customWidth="1"/>
    <col min="15614" max="15616" width="2.7109375" style="6" customWidth="1"/>
    <col min="15617" max="15617" width="3.140625" style="6" customWidth="1"/>
    <col min="15618" max="15620" width="2.7109375" style="6" customWidth="1"/>
    <col min="15621" max="15621" width="2.85546875" style="6" customWidth="1"/>
    <col min="15622" max="15624" width="2.7109375" style="6" customWidth="1"/>
    <col min="15625" max="15625" width="3" style="6" customWidth="1"/>
    <col min="15626" max="15628" width="2.7109375" style="6" customWidth="1"/>
    <col min="15629" max="15629" width="2.85546875" style="6" customWidth="1"/>
    <col min="15630" max="15630" width="3" style="6" customWidth="1"/>
    <col min="15631" max="15631" width="3.140625" style="6" customWidth="1"/>
    <col min="15632" max="15632" width="3" style="6" customWidth="1"/>
    <col min="15633" max="15633" width="3.28515625" style="6" customWidth="1"/>
    <col min="15634" max="15635" width="3" style="6" customWidth="1"/>
    <col min="15636" max="15636" width="2.85546875" style="6" customWidth="1"/>
    <col min="15637" max="15637" width="3" style="6" customWidth="1"/>
    <col min="15638" max="15638" width="3.140625" style="6" customWidth="1"/>
    <col min="15639" max="15640" width="3" style="6" customWidth="1"/>
    <col min="15641" max="15641" width="3" style="6" bestFit="1" customWidth="1"/>
    <col min="15642" max="15865" width="9.140625" style="6"/>
    <col min="15866" max="15866" width="4.28515625" style="6" customWidth="1"/>
    <col min="15867" max="15867" width="4.42578125" style="6" customWidth="1"/>
    <col min="15868" max="15869" width="5.28515625" style="6" customWidth="1"/>
    <col min="15870" max="15872" width="2.7109375" style="6" customWidth="1"/>
    <col min="15873" max="15873" width="3.140625" style="6" customWidth="1"/>
    <col min="15874" max="15876" width="2.7109375" style="6" customWidth="1"/>
    <col min="15877" max="15877" width="2.85546875" style="6" customWidth="1"/>
    <col min="15878" max="15880" width="2.7109375" style="6" customWidth="1"/>
    <col min="15881" max="15881" width="3" style="6" customWidth="1"/>
    <col min="15882" max="15884" width="2.7109375" style="6" customWidth="1"/>
    <col min="15885" max="15885" width="2.85546875" style="6" customWidth="1"/>
    <col min="15886" max="15886" width="3" style="6" customWidth="1"/>
    <col min="15887" max="15887" width="3.140625" style="6" customWidth="1"/>
    <col min="15888" max="15888" width="3" style="6" customWidth="1"/>
    <col min="15889" max="15889" width="3.28515625" style="6" customWidth="1"/>
    <col min="15890" max="15891" width="3" style="6" customWidth="1"/>
    <col min="15892" max="15892" width="2.85546875" style="6" customWidth="1"/>
    <col min="15893" max="15893" width="3" style="6" customWidth="1"/>
    <col min="15894" max="15894" width="3.140625" style="6" customWidth="1"/>
    <col min="15895" max="15896" width="3" style="6" customWidth="1"/>
    <col min="15897" max="15897" width="3" style="6" bestFit="1" customWidth="1"/>
    <col min="15898" max="16121" width="9.140625" style="6"/>
    <col min="16122" max="16122" width="4.28515625" style="6" customWidth="1"/>
    <col min="16123" max="16123" width="4.42578125" style="6" customWidth="1"/>
    <col min="16124" max="16125" width="5.28515625" style="6" customWidth="1"/>
    <col min="16126" max="16128" width="2.7109375" style="6" customWidth="1"/>
    <col min="16129" max="16129" width="3.140625" style="6" customWidth="1"/>
    <col min="16130" max="16132" width="2.7109375" style="6" customWidth="1"/>
    <col min="16133" max="16133" width="2.85546875" style="6" customWidth="1"/>
    <col min="16134" max="16136" width="2.7109375" style="6" customWidth="1"/>
    <col min="16137" max="16137" width="3" style="6" customWidth="1"/>
    <col min="16138" max="16140" width="2.7109375" style="6" customWidth="1"/>
    <col min="16141" max="16141" width="2.85546875" style="6" customWidth="1"/>
    <col min="16142" max="16142" width="3" style="6" customWidth="1"/>
    <col min="16143" max="16143" width="3.140625" style="6" customWidth="1"/>
    <col min="16144" max="16144" width="3" style="6" customWidth="1"/>
    <col min="16145" max="16145" width="3.28515625" style="6" customWidth="1"/>
    <col min="16146" max="16147" width="3" style="6" customWidth="1"/>
    <col min="16148" max="16148" width="2.85546875" style="6" customWidth="1"/>
    <col min="16149" max="16149" width="3" style="6" customWidth="1"/>
    <col min="16150" max="16150" width="3.140625" style="6" customWidth="1"/>
    <col min="16151" max="16152" width="3" style="6" customWidth="1"/>
    <col min="16153" max="16153" width="3" style="6" bestFit="1" customWidth="1"/>
    <col min="16154" max="16384" width="9.140625" style="6"/>
  </cols>
  <sheetData>
    <row r="1" spans="1:27" ht="5.0999999999999996" customHeight="1" thickBot="1" x14ac:dyDescent="0.3">
      <c r="A1" s="915"/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7"/>
      <c r="T1" s="66"/>
      <c r="U1" s="66"/>
      <c r="V1" s="66"/>
      <c r="W1" s="66"/>
      <c r="X1" s="65"/>
      <c r="Y1" s="67"/>
    </row>
    <row r="2" spans="1:27" ht="17.25" customHeight="1" thickBot="1" x14ac:dyDescent="0.3">
      <c r="A2" s="915" t="s">
        <v>54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7"/>
      <c r="T2" s="941" t="s">
        <v>2</v>
      </c>
      <c r="U2" s="942"/>
      <c r="V2" s="918" t="str">
        <f>Emrat!A3</f>
        <v>VI-1</v>
      </c>
      <c r="W2" s="919"/>
      <c r="X2" s="919"/>
      <c r="Y2" s="920"/>
    </row>
    <row r="3" spans="1:27" ht="13.5" customHeight="1" x14ac:dyDescent="0.25">
      <c r="A3" s="605"/>
      <c r="B3" s="606"/>
      <c r="C3" s="606"/>
      <c r="D3" s="606"/>
      <c r="E3" s="943" t="str">
        <f>'Perioda 1'!G3</f>
        <v>Viti shkollor</v>
      </c>
      <c r="F3" s="943"/>
      <c r="G3" s="943"/>
      <c r="H3" s="943"/>
      <c r="I3" s="943"/>
      <c r="J3" s="943"/>
      <c r="K3" s="944" t="str">
        <f>'Perioda 1'!G4</f>
        <v>2022/2023</v>
      </c>
      <c r="L3" s="944"/>
      <c r="M3" s="944"/>
      <c r="N3" s="944"/>
      <c r="O3" s="944"/>
      <c r="P3" s="944"/>
      <c r="Q3" s="944"/>
      <c r="R3" s="603"/>
      <c r="S3" s="68"/>
      <c r="T3" s="68"/>
      <c r="U3" s="68"/>
      <c r="V3" s="68"/>
      <c r="W3" s="68"/>
      <c r="X3" s="68"/>
      <c r="Y3" s="534"/>
    </row>
    <row r="4" spans="1:27" ht="15" customHeight="1" x14ac:dyDescent="0.25">
      <c r="A4" s="945" t="str">
        <f>Emrat!B1</f>
        <v>SHFMU</v>
      </c>
      <c r="B4" s="946"/>
      <c r="C4" s="946"/>
      <c r="D4" s="947" t="str">
        <f>Emrat!C1</f>
        <v>"Shkëndija" Suharekë</v>
      </c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607"/>
      <c r="Y4" s="534"/>
    </row>
    <row r="5" spans="1:27" ht="5.25" customHeight="1" thickBot="1" x14ac:dyDescent="0.25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535"/>
    </row>
    <row r="6" spans="1:27" ht="16.5" customHeight="1" thickBot="1" x14ac:dyDescent="0.3">
      <c r="A6" s="960" t="s">
        <v>60</v>
      </c>
      <c r="B6" s="961"/>
      <c r="C6" s="961"/>
      <c r="D6" s="962"/>
      <c r="E6" s="925" t="s">
        <v>55</v>
      </c>
      <c r="F6" s="925"/>
      <c r="G6" s="925"/>
      <c r="H6" s="925" t="s">
        <v>25</v>
      </c>
      <c r="I6" s="925"/>
      <c r="J6" s="925"/>
      <c r="K6" s="925" t="s">
        <v>56</v>
      </c>
      <c r="L6" s="925"/>
      <c r="M6" s="925"/>
      <c r="N6" s="925" t="s">
        <v>57</v>
      </c>
      <c r="O6" s="925"/>
      <c r="P6" s="925"/>
      <c r="Q6" s="951" t="s">
        <v>58</v>
      </c>
      <c r="R6" s="952"/>
      <c r="S6" s="953"/>
      <c r="T6" s="951" t="s">
        <v>59</v>
      </c>
      <c r="U6" s="952"/>
      <c r="V6" s="953"/>
      <c r="W6" s="951" t="s">
        <v>29</v>
      </c>
      <c r="X6" s="952"/>
      <c r="Y6" s="953"/>
    </row>
    <row r="7" spans="1:27" ht="13.5" customHeight="1" thickBot="1" x14ac:dyDescent="0.25">
      <c r="A7" s="963"/>
      <c r="B7" s="964"/>
      <c r="C7" s="964"/>
      <c r="D7" s="965"/>
      <c r="E7" s="954" t="s">
        <v>110</v>
      </c>
      <c r="F7" s="955"/>
      <c r="G7" s="956"/>
      <c r="H7" s="954" t="s">
        <v>110</v>
      </c>
      <c r="I7" s="955"/>
      <c r="J7" s="956"/>
      <c r="K7" s="954" t="s">
        <v>110</v>
      </c>
      <c r="L7" s="955"/>
      <c r="M7" s="956"/>
      <c r="N7" s="954" t="s">
        <v>110</v>
      </c>
      <c r="O7" s="955"/>
      <c r="P7" s="956"/>
      <c r="Q7" s="954" t="s">
        <v>110</v>
      </c>
      <c r="R7" s="955"/>
      <c r="S7" s="956"/>
      <c r="T7" s="954" t="s">
        <v>110</v>
      </c>
      <c r="U7" s="955"/>
      <c r="V7" s="956"/>
      <c r="W7" s="957" t="s">
        <v>110</v>
      </c>
      <c r="X7" s="958"/>
      <c r="Y7" s="959"/>
      <c r="Z7" s="385"/>
    </row>
    <row r="8" spans="1:27" ht="15.75" customHeight="1" thickBot="1" x14ac:dyDescent="0.25">
      <c r="A8" s="533" t="s">
        <v>33</v>
      </c>
      <c r="B8" s="948" t="s">
        <v>23</v>
      </c>
      <c r="C8" s="949"/>
      <c r="D8" s="950"/>
      <c r="E8" s="177" t="s">
        <v>111</v>
      </c>
      <c r="F8" s="178" t="s">
        <v>112</v>
      </c>
      <c r="G8" s="430" t="s">
        <v>39</v>
      </c>
      <c r="H8" s="177" t="s">
        <v>111</v>
      </c>
      <c r="I8" s="178" t="s">
        <v>112</v>
      </c>
      <c r="J8" s="430" t="s">
        <v>39</v>
      </c>
      <c r="K8" s="179" t="s">
        <v>111</v>
      </c>
      <c r="L8" s="178" t="s">
        <v>112</v>
      </c>
      <c r="M8" s="432" t="s">
        <v>39</v>
      </c>
      <c r="N8" s="177" t="s">
        <v>111</v>
      </c>
      <c r="O8" s="178" t="s">
        <v>112</v>
      </c>
      <c r="P8" s="430" t="s">
        <v>39</v>
      </c>
      <c r="Q8" s="179" t="s">
        <v>111</v>
      </c>
      <c r="R8" s="178" t="s">
        <v>112</v>
      </c>
      <c r="S8" s="432" t="s">
        <v>39</v>
      </c>
      <c r="T8" s="177" t="s">
        <v>111</v>
      </c>
      <c r="U8" s="178" t="s">
        <v>112</v>
      </c>
      <c r="V8" s="430" t="s">
        <v>39</v>
      </c>
      <c r="W8" s="179" t="s">
        <v>111</v>
      </c>
      <c r="X8" s="178" t="s">
        <v>112</v>
      </c>
      <c r="Y8" s="430" t="s">
        <v>39</v>
      </c>
      <c r="Z8" s="382"/>
      <c r="AA8" s="382"/>
    </row>
    <row r="9" spans="1:27" ht="12.95" customHeight="1" x14ac:dyDescent="0.2">
      <c r="A9" s="387">
        <v>1</v>
      </c>
      <c r="B9" s="929" t="str">
        <f>'Perioda 1'!F6</f>
        <v>Gjuhë amtare</v>
      </c>
      <c r="C9" s="930"/>
      <c r="D9" s="931"/>
      <c r="E9" s="445">
        <f>COUNTIFS('Perioda 1'!F7:F46,"5")</f>
        <v>0</v>
      </c>
      <c r="F9" s="181">
        <f>COUNTIFS('Perioda 2'!F7:F46,"5")</f>
        <v>0</v>
      </c>
      <c r="G9" s="449">
        <f>COUNTIFS('Nota Përfundimtare'!F6:F45,"5")</f>
        <v>0</v>
      </c>
      <c r="H9" s="445">
        <f>COUNTIFS('Perioda 1'!F7:F46,"4")</f>
        <v>0</v>
      </c>
      <c r="I9" s="181">
        <f>COUNTIFS('Perioda 2'!F7:F46,"4")</f>
        <v>0</v>
      </c>
      <c r="J9" s="449">
        <f>COUNTIFS('Nota Përfundimtare'!F6:F45,"4")</f>
        <v>0</v>
      </c>
      <c r="K9" s="180">
        <f>COUNTIFS('Perioda 1'!F7:F46,"3")</f>
        <v>0</v>
      </c>
      <c r="L9" s="181">
        <f>COUNTIFS('Perioda 2'!F7:F46,"3")</f>
        <v>0</v>
      </c>
      <c r="M9" s="454">
        <f>COUNTIFS('Nota Përfundimtare'!F6:F45,"3")</f>
        <v>0</v>
      </c>
      <c r="N9" s="445">
        <f>COUNTIFS('Perioda 1'!F7:F46,"2")</f>
        <v>0</v>
      </c>
      <c r="O9" s="181">
        <f>COUNTIFS('Perioda 2'!F7:F46,"2")</f>
        <v>0</v>
      </c>
      <c r="P9" s="449">
        <f>COUNTIFS('Nota Përfundimtare'!F6:F45,"2")</f>
        <v>0</v>
      </c>
      <c r="Q9" s="437">
        <f t="shared" ref="Q9:Q26" si="0">SUM(E9+H9+K9+N9)</f>
        <v>0</v>
      </c>
      <c r="R9" s="438">
        <f t="shared" ref="R9:R26" si="1">SUM(F9+I9+L9+O9)</f>
        <v>0</v>
      </c>
      <c r="S9" s="454">
        <f t="shared" ref="S9:S26" si="2">SUM(G9+J9+M9+P9)</f>
        <v>0</v>
      </c>
      <c r="T9" s="445">
        <f>COUNTIFS('Perioda 1'!F7:F46,"1")</f>
        <v>0</v>
      </c>
      <c r="U9" s="181">
        <f>COUNTIFS('Perioda 2'!F7:F46,"1")</f>
        <v>0</v>
      </c>
      <c r="V9" s="449">
        <f>COUNTIFS('Nota Përfundimtare'!F6:F45,"1")</f>
        <v>0</v>
      </c>
      <c r="W9" s="445">
        <f>'Statistika 1'!V6+'Statistika 1'!W6</f>
        <v>0</v>
      </c>
      <c r="X9" s="181">
        <f>'Statistika 2'!V6+'Statistika 2'!W6</f>
        <v>0</v>
      </c>
      <c r="Y9" s="449">
        <f>'Statistika Përfundimtare'!V6+'Statistika Përfundimtare'!W6</f>
        <v>0</v>
      </c>
      <c r="Z9" s="383"/>
      <c r="AA9" s="383"/>
    </row>
    <row r="10" spans="1:27" ht="12.95" customHeight="1" x14ac:dyDescent="0.2">
      <c r="A10" s="388">
        <v>2</v>
      </c>
      <c r="B10" s="935" t="str">
        <f>'Perioda 1'!G6</f>
        <v>Gjuhë angleze</v>
      </c>
      <c r="C10" s="936"/>
      <c r="D10" s="937"/>
      <c r="E10" s="446">
        <f>COUNTIFS('Perioda 1'!G7:G46,"5")</f>
        <v>0</v>
      </c>
      <c r="F10" s="183">
        <f>COUNTIFS('Perioda 2'!G7:G46,"5")</f>
        <v>0</v>
      </c>
      <c r="G10" s="450">
        <f>COUNTIFS('Nota Përfundimtare'!G6:G45,"5")</f>
        <v>0</v>
      </c>
      <c r="H10" s="446">
        <f>COUNTIFS('Perioda 1'!G7:G46,"4")</f>
        <v>0</v>
      </c>
      <c r="I10" s="183">
        <f>COUNTIFS('Perioda 2'!G7:G46,"4")</f>
        <v>0</v>
      </c>
      <c r="J10" s="450">
        <f>COUNTIFS('Nota Përfundimtare'!G6:G45,"4")</f>
        <v>0</v>
      </c>
      <c r="K10" s="182">
        <f>COUNTIFS('Perioda 1'!G7:G46,"3")</f>
        <v>0</v>
      </c>
      <c r="L10" s="183">
        <f>COUNTIFS('Perioda 2'!G7:G46,"3")</f>
        <v>0</v>
      </c>
      <c r="M10" s="455">
        <f>COUNTIFS('Nota Përfundimtare'!G6:G45,"3")</f>
        <v>0</v>
      </c>
      <c r="N10" s="446">
        <f>COUNTIFS('Perioda 1'!G7:G46,"2")</f>
        <v>0</v>
      </c>
      <c r="O10" s="183">
        <f>COUNTIFS('Perioda 2'!G7:G46,"2")</f>
        <v>0</v>
      </c>
      <c r="P10" s="450">
        <f>COUNTIFS('Nota Përfundimtare'!G6:G45,"2")</f>
        <v>0</v>
      </c>
      <c r="Q10" s="439">
        <f t="shared" si="0"/>
        <v>0</v>
      </c>
      <c r="R10" s="440">
        <f t="shared" si="1"/>
        <v>0</v>
      </c>
      <c r="S10" s="455">
        <f t="shared" si="2"/>
        <v>0</v>
      </c>
      <c r="T10" s="446">
        <f>COUNTIFS('Perioda 1'!G7:G46,"1")</f>
        <v>0</v>
      </c>
      <c r="U10" s="183">
        <f>COUNTIFS('Perioda 2'!G7:G46,"1")</f>
        <v>0</v>
      </c>
      <c r="V10" s="450">
        <f>COUNTIFS('Nota Përfundimtare'!G6:G45,"1")</f>
        <v>0</v>
      </c>
      <c r="W10" s="446">
        <f>'Statistika 1'!V7+'Statistika 1'!W7</f>
        <v>0</v>
      </c>
      <c r="X10" s="183">
        <f>'Statistika 2'!V7+'Statistika 2'!W7</f>
        <v>0</v>
      </c>
      <c r="Y10" s="450">
        <f>'Statistika Përfundimtare'!V7+'Statistika Përfundimtare'!W7</f>
        <v>0</v>
      </c>
      <c r="Z10" s="383"/>
      <c r="AA10" s="382"/>
    </row>
    <row r="11" spans="1:27" ht="12.95" customHeight="1" thickBot="1" x14ac:dyDescent="0.25">
      <c r="A11" s="388">
        <v>3</v>
      </c>
      <c r="B11" s="926">
        <f>'Perioda 1'!H6</f>
        <v>0</v>
      </c>
      <c r="C11" s="927"/>
      <c r="D11" s="928"/>
      <c r="E11" s="447">
        <f>COUNTIFS('Perioda 1'!H7:H46,"5")</f>
        <v>0</v>
      </c>
      <c r="F11" s="185">
        <f>COUNTIFS('Perioda 2'!H7:H46,"5")</f>
        <v>0</v>
      </c>
      <c r="G11" s="451">
        <f>COUNTIFS('Nota Përfundimtare'!H6:H45,"5")</f>
        <v>0</v>
      </c>
      <c r="H11" s="447">
        <f>COUNTIFS('Perioda 1'!H7:H46,"4")</f>
        <v>0</v>
      </c>
      <c r="I11" s="185">
        <f>COUNTIFS('Perioda 2'!H7:H46,"4")</f>
        <v>0</v>
      </c>
      <c r="J11" s="451">
        <f>COUNTIFS('Nota Përfundimtare'!H6:H45,"4")</f>
        <v>0</v>
      </c>
      <c r="K11" s="184">
        <f>COUNTIFS('Perioda 1'!H7:H46,"3")</f>
        <v>0</v>
      </c>
      <c r="L11" s="185">
        <f>COUNTIFS('Perioda 2'!H7:H46,"3")</f>
        <v>0</v>
      </c>
      <c r="M11" s="456">
        <f>COUNTIFS('Nota Përfundimtare'!H6:H45,"3")</f>
        <v>0</v>
      </c>
      <c r="N11" s="447">
        <f>COUNTIFS('Perioda 1'!H7:H46,"2")</f>
        <v>0</v>
      </c>
      <c r="O11" s="185">
        <f>COUNTIFS('Perioda 2'!H7:H46,"2")</f>
        <v>0</v>
      </c>
      <c r="P11" s="451">
        <f>COUNTIFS('Nota Përfundimtare'!H6:H45,"2")</f>
        <v>0</v>
      </c>
      <c r="Q11" s="441">
        <f t="shared" si="0"/>
        <v>0</v>
      </c>
      <c r="R11" s="442">
        <f t="shared" si="1"/>
        <v>0</v>
      </c>
      <c r="S11" s="456">
        <f t="shared" si="2"/>
        <v>0</v>
      </c>
      <c r="T11" s="447">
        <f>COUNTIFS('Perioda 1'!H7:H46,"1")</f>
        <v>0</v>
      </c>
      <c r="U11" s="185">
        <f>COUNTIFS('Perioda 2'!H7:H46,"1")</f>
        <v>0</v>
      </c>
      <c r="V11" s="451">
        <f>COUNTIFS('Nota Përfundimtare'!H6:H45,"1")</f>
        <v>0</v>
      </c>
      <c r="W11" s="447">
        <f>'Statistika 1'!V8+'Statistika 1'!W8</f>
        <v>0</v>
      </c>
      <c r="X11" s="185">
        <f>'Statistika 2'!V8+'Statistika 2'!W8</f>
        <v>0</v>
      </c>
      <c r="Y11" s="451">
        <f>'Statistika Përfundimtare'!V8+'Statistika Përfundimtare'!W8</f>
        <v>0</v>
      </c>
      <c r="Z11" s="383"/>
      <c r="AA11" s="384"/>
    </row>
    <row r="12" spans="1:27" ht="12.95" customHeight="1" x14ac:dyDescent="0.2">
      <c r="A12" s="388">
        <v>4</v>
      </c>
      <c r="B12" s="929" t="str">
        <f>'Perioda 1'!I6</f>
        <v>Edukatë muzikore</v>
      </c>
      <c r="C12" s="930"/>
      <c r="D12" s="931"/>
      <c r="E12" s="445">
        <f>COUNTIFS('Perioda 1'!I7:I46,"5")</f>
        <v>0</v>
      </c>
      <c r="F12" s="181">
        <f>COUNTIFS('Perioda 2'!I7:I46,"5")</f>
        <v>0</v>
      </c>
      <c r="G12" s="449">
        <f>COUNTIFS('Nota Përfundimtare'!I6:I45,"5")</f>
        <v>0</v>
      </c>
      <c r="H12" s="445">
        <f>COUNTIFS('Perioda 1'!I7:I46,"4")</f>
        <v>0</v>
      </c>
      <c r="I12" s="181">
        <f>COUNTIFS('Perioda 2'!I7:I46,"4")</f>
        <v>0</v>
      </c>
      <c r="J12" s="449">
        <f>COUNTIFS('Nota Përfundimtare'!I6:I45,"4")</f>
        <v>0</v>
      </c>
      <c r="K12" s="180">
        <f>COUNTIFS('Perioda 1'!I7:I46,"3")</f>
        <v>0</v>
      </c>
      <c r="L12" s="181">
        <f>COUNTIFS('Perioda 2'!I7:I46,"3")</f>
        <v>0</v>
      </c>
      <c r="M12" s="454">
        <f>COUNTIFS('Nota Përfundimtare'!I6:I45,"3")</f>
        <v>0</v>
      </c>
      <c r="N12" s="445">
        <f>COUNTIFS('Perioda 1'!I7:I46,"2")</f>
        <v>0</v>
      </c>
      <c r="O12" s="181">
        <f>COUNTIFS('Perioda 2'!I7:I46,"2")</f>
        <v>0</v>
      </c>
      <c r="P12" s="449">
        <f>COUNTIFS('Nota Përfundimtare'!I6:I45,"2")</f>
        <v>0</v>
      </c>
      <c r="Q12" s="437">
        <f t="shared" si="0"/>
        <v>0</v>
      </c>
      <c r="R12" s="438">
        <f t="shared" si="1"/>
        <v>0</v>
      </c>
      <c r="S12" s="454">
        <f t="shared" si="2"/>
        <v>0</v>
      </c>
      <c r="T12" s="445">
        <f>COUNTIFS('Perioda 1'!I7:I46,"1")</f>
        <v>0</v>
      </c>
      <c r="U12" s="181">
        <f>COUNTIFS('Perioda 2'!I7:I46,"1")</f>
        <v>0</v>
      </c>
      <c r="V12" s="449">
        <f>COUNTIFS('Nota Përfundimtare'!I6:I45,"1")</f>
        <v>0</v>
      </c>
      <c r="W12" s="445">
        <f>'Statistika 1'!V9+'Statistika 1'!W9</f>
        <v>0</v>
      </c>
      <c r="X12" s="181">
        <f>'Statistika 2'!V9+'Statistika 2'!W9</f>
        <v>0</v>
      </c>
      <c r="Y12" s="449">
        <f>'Statistika Përfundimtare'!V9+'Statistika Përfundimtare'!W9</f>
        <v>0</v>
      </c>
      <c r="Z12" s="382"/>
      <c r="AA12" s="144"/>
    </row>
    <row r="13" spans="1:27" ht="12.95" customHeight="1" thickBot="1" x14ac:dyDescent="0.25">
      <c r="A13" s="388">
        <v>5</v>
      </c>
      <c r="B13" s="926" t="str">
        <f>'Perioda 1'!J6</f>
        <v>Edukatë Figurative</v>
      </c>
      <c r="C13" s="927"/>
      <c r="D13" s="928"/>
      <c r="E13" s="447">
        <f>COUNTIFS('Perioda 1'!J7:J46,"5")</f>
        <v>0</v>
      </c>
      <c r="F13" s="185">
        <f>COUNTIFS('Perioda 2'!J7:J46,"5")</f>
        <v>0</v>
      </c>
      <c r="G13" s="451">
        <f>COUNTIFS('Nota Përfundimtare'!J6:J45,"5")</f>
        <v>0</v>
      </c>
      <c r="H13" s="447">
        <f>COUNTIFS('Perioda 1'!J7:J46,"4")</f>
        <v>0</v>
      </c>
      <c r="I13" s="185">
        <f>COUNTIFS('Perioda 2'!J7:J46,"4")</f>
        <v>0</v>
      </c>
      <c r="J13" s="451">
        <f>COUNTIFS('Nota Përfundimtare'!J6:J45,"4")</f>
        <v>0</v>
      </c>
      <c r="K13" s="184">
        <f>COUNTIFS('Perioda 1'!J7:J46,"3")</f>
        <v>0</v>
      </c>
      <c r="L13" s="185">
        <f>COUNTIFS('Perioda 2'!J7:J46,"3")</f>
        <v>0</v>
      </c>
      <c r="M13" s="456">
        <f>COUNTIFS('Nota Përfundimtare'!J6:J46,"3")</f>
        <v>0</v>
      </c>
      <c r="N13" s="447">
        <f>COUNTIFS('Perioda 1'!J7:J46,"2")</f>
        <v>0</v>
      </c>
      <c r="O13" s="185">
        <f>COUNTIFS('Perioda 2'!J7:J46,"2")</f>
        <v>0</v>
      </c>
      <c r="P13" s="451">
        <f>COUNTIFS('Nota Përfundimtare'!J6:J45,"2")</f>
        <v>0</v>
      </c>
      <c r="Q13" s="441">
        <f t="shared" si="0"/>
        <v>0</v>
      </c>
      <c r="R13" s="442">
        <f t="shared" si="1"/>
        <v>0</v>
      </c>
      <c r="S13" s="456">
        <f t="shared" si="2"/>
        <v>0</v>
      </c>
      <c r="T13" s="447">
        <f>COUNTIFS('Perioda 1'!J7:J46,"1")</f>
        <v>0</v>
      </c>
      <c r="U13" s="185">
        <f>COUNTIFS('Perioda 2'!J7:J46,"1")</f>
        <v>0</v>
      </c>
      <c r="V13" s="451">
        <f>COUNTIFS('Nota Përfundimtare'!J6:J45,"1")</f>
        <v>0</v>
      </c>
      <c r="W13" s="447">
        <f>'Statistika 1'!V10+'Statistika 1'!W10</f>
        <v>0</v>
      </c>
      <c r="X13" s="185">
        <f>'Statistika 2'!V10+'Statistika 2'!W10</f>
        <v>0</v>
      </c>
      <c r="Y13" s="451">
        <f>'Statistika Përfundimtare'!V10+'Statistika Përfundimtare'!W10</f>
        <v>0</v>
      </c>
      <c r="Z13" s="382"/>
      <c r="AA13" s="382"/>
    </row>
    <row r="14" spans="1:27" ht="12.95" customHeight="1" thickBot="1" x14ac:dyDescent="0.25">
      <c r="A14" s="388">
        <v>6</v>
      </c>
      <c r="B14" s="932" t="str">
        <f>'Perioda 1'!K6</f>
        <v>Matematikë</v>
      </c>
      <c r="C14" s="933"/>
      <c r="D14" s="934"/>
      <c r="E14" s="448">
        <f>COUNTIFS('Perioda 1'!K7:K46,"5")</f>
        <v>0</v>
      </c>
      <c r="F14" s="187">
        <f>COUNTIFS('Perioda 2'!K7:K46,"5")</f>
        <v>0</v>
      </c>
      <c r="G14" s="452">
        <f>COUNTIFS('Nota Përfundimtare'!K6:K45,"5")</f>
        <v>0</v>
      </c>
      <c r="H14" s="448">
        <f>COUNTIFS('Perioda 1'!K7:K46,"4")</f>
        <v>0</v>
      </c>
      <c r="I14" s="187">
        <f>COUNTIFS('Perioda 2'!K7:K46,"4")</f>
        <v>0</v>
      </c>
      <c r="J14" s="452">
        <f>COUNTIFS('Nota Përfundimtare'!K6:K45,"4")</f>
        <v>0</v>
      </c>
      <c r="K14" s="186">
        <f>COUNTIFS('Perioda 1'!K7:K46,"3")</f>
        <v>0</v>
      </c>
      <c r="L14" s="187">
        <f>COUNTIFS('Perioda 2'!K7:K46,"3")</f>
        <v>0</v>
      </c>
      <c r="M14" s="457">
        <f>COUNTIFS('Nota Përfundimtare'!K6:K45,"3")</f>
        <v>0</v>
      </c>
      <c r="N14" s="448">
        <f>COUNTIFS('Perioda 1'!K7:K46,"2")</f>
        <v>0</v>
      </c>
      <c r="O14" s="187">
        <f>COUNTIFS('Perioda 2'!K7:K46,"2")</f>
        <v>0</v>
      </c>
      <c r="P14" s="452">
        <f>COUNTIFS('Nota Përfundimtare'!K6:K45,"2")</f>
        <v>0</v>
      </c>
      <c r="Q14" s="443">
        <f t="shared" si="0"/>
        <v>0</v>
      </c>
      <c r="R14" s="444">
        <f t="shared" si="1"/>
        <v>0</v>
      </c>
      <c r="S14" s="457">
        <f t="shared" si="2"/>
        <v>0</v>
      </c>
      <c r="T14" s="448">
        <f>COUNTIFS('Perioda 1'!K7:K46,"1")</f>
        <v>0</v>
      </c>
      <c r="U14" s="187">
        <f>COUNTIFS('Perioda 2'!K7:K46,"1")</f>
        <v>0</v>
      </c>
      <c r="V14" s="452">
        <f>COUNTIFS('Nota Përfundimtare'!K6:K45,"1")</f>
        <v>0</v>
      </c>
      <c r="W14" s="445">
        <f>'Statistika 1'!V11+'Statistika 1'!W11</f>
        <v>0</v>
      </c>
      <c r="X14" s="181">
        <f>'Statistika 2'!V11+'Statistika 2'!W11</f>
        <v>0</v>
      </c>
      <c r="Y14" s="449">
        <f>'Statistika Përfundimtare'!V11+'Statistika Përfundimtare'!W11</f>
        <v>0</v>
      </c>
      <c r="Z14" s="382"/>
      <c r="AA14" s="382"/>
    </row>
    <row r="15" spans="1:27" ht="12.95" customHeight="1" x14ac:dyDescent="0.2">
      <c r="A15" s="388">
        <v>7</v>
      </c>
      <c r="B15" s="929" t="str">
        <f>'Perioda 1'!L6</f>
        <v>Njeriu dhe natyra</v>
      </c>
      <c r="C15" s="930"/>
      <c r="D15" s="931"/>
      <c r="E15" s="445">
        <f>COUNTIFS('Perioda 1'!L7:L46,"5")</f>
        <v>0</v>
      </c>
      <c r="F15" s="181">
        <f>COUNTIFS('Perioda 2'!L7:L46,"5")</f>
        <v>0</v>
      </c>
      <c r="G15" s="449">
        <f>COUNTIFS('Nota Përfundimtare'!L6:L46,"5")</f>
        <v>0</v>
      </c>
      <c r="H15" s="445">
        <f>COUNTIFS('Perioda 1'!L7:L46,"4")</f>
        <v>0</v>
      </c>
      <c r="I15" s="181">
        <f>COUNTIFS('Perioda 2'!L7:L46,"4")</f>
        <v>0</v>
      </c>
      <c r="J15" s="449">
        <f>COUNTIFS('Nota Përfundimtare'!L6:L45,"4")</f>
        <v>0</v>
      </c>
      <c r="K15" s="180">
        <f>COUNTIFS('Perioda 1'!L7:L46,"3")</f>
        <v>0</v>
      </c>
      <c r="L15" s="181">
        <f>COUNTIFS('Perioda 2'!L7:L46,"3")</f>
        <v>0</v>
      </c>
      <c r="M15" s="454">
        <f>COUNTIFS('Nota Përfundimtare'!L6:L45,"3")</f>
        <v>0</v>
      </c>
      <c r="N15" s="445">
        <f>COUNTIFS('Perioda 1'!L7:L46,"2")</f>
        <v>0</v>
      </c>
      <c r="O15" s="181">
        <f>COUNTIFS('Perioda 2'!L7:L46,"2")</f>
        <v>0</v>
      </c>
      <c r="P15" s="449">
        <f>COUNTIFS('Nota Përfundimtare'!L6:L45,"2")</f>
        <v>0</v>
      </c>
      <c r="Q15" s="437">
        <f t="shared" si="0"/>
        <v>0</v>
      </c>
      <c r="R15" s="438">
        <f t="shared" si="1"/>
        <v>0</v>
      </c>
      <c r="S15" s="454">
        <f t="shared" si="2"/>
        <v>0</v>
      </c>
      <c r="T15" s="445">
        <f>COUNTIFS('Perioda 1'!L7:L46,"1")</f>
        <v>0</v>
      </c>
      <c r="U15" s="181">
        <f>COUNTIFS('Perioda 2'!L7:L46,"1")</f>
        <v>0</v>
      </c>
      <c r="V15" s="449">
        <f>COUNTIFS('Nota Përfundimtare'!L6:L45,"1")</f>
        <v>0</v>
      </c>
      <c r="W15" s="445">
        <f>'Statistika 1'!V12+'Statistika 1'!W12</f>
        <v>0</v>
      </c>
      <c r="X15" s="181">
        <f>'Statistika 2'!V12+'Statistika 2'!W12</f>
        <v>0</v>
      </c>
      <c r="Y15" s="449">
        <f>'Statistika Përfundimtare'!V12+'Statistika Përfundimtare'!W12</f>
        <v>0</v>
      </c>
      <c r="Z15" s="382"/>
      <c r="AA15" s="382"/>
    </row>
    <row r="16" spans="1:27" ht="12.95" customHeight="1" x14ac:dyDescent="0.2">
      <c r="A16" s="388">
        <v>8</v>
      </c>
      <c r="B16" s="935">
        <f>'Perioda 1'!M6</f>
        <v>0</v>
      </c>
      <c r="C16" s="936"/>
      <c r="D16" s="937"/>
      <c r="E16" s="446">
        <f>COUNTIFS('Perioda 1'!M7:M46,"5")</f>
        <v>0</v>
      </c>
      <c r="F16" s="183">
        <f>COUNTIFS('Perioda 2'!M7:M46,"5")</f>
        <v>0</v>
      </c>
      <c r="G16" s="450">
        <f>COUNTIFS('Nota Përfundimtare'!M6:M45,"5")</f>
        <v>0</v>
      </c>
      <c r="H16" s="446">
        <f>COUNTIFS('Perioda 1'!M7:M46,"4")</f>
        <v>0</v>
      </c>
      <c r="I16" s="183">
        <f>COUNTIFS('Perioda 2'!M7:M46,"4")</f>
        <v>0</v>
      </c>
      <c r="J16" s="450">
        <f>COUNTIFS('Nota Përfundimtare'!M6:M46,"4")</f>
        <v>0</v>
      </c>
      <c r="K16" s="182">
        <f>COUNTIFS('Perioda 1'!M7:M46,"3")</f>
        <v>0</v>
      </c>
      <c r="L16" s="183">
        <f>COUNTIFS('Perioda 2'!M7:M46,"3")</f>
        <v>0</v>
      </c>
      <c r="M16" s="455">
        <f>COUNTIFS('Nota Përfundimtare'!M6:M45,"3")</f>
        <v>0</v>
      </c>
      <c r="N16" s="446">
        <f>COUNTIFS('Perioda 1'!M7:M46,"2")</f>
        <v>0</v>
      </c>
      <c r="O16" s="183">
        <f>COUNTIFS('Perioda 2'!M7:M46,"2")</f>
        <v>0</v>
      </c>
      <c r="P16" s="450">
        <f>COUNTIFS('Nota Përfundimtare'!M6:M45,"2")</f>
        <v>0</v>
      </c>
      <c r="Q16" s="439">
        <f t="shared" si="0"/>
        <v>0</v>
      </c>
      <c r="R16" s="440">
        <f t="shared" si="1"/>
        <v>0</v>
      </c>
      <c r="S16" s="455">
        <f t="shared" si="2"/>
        <v>0</v>
      </c>
      <c r="T16" s="446">
        <f>COUNTIFS('Perioda 1'!M7:M46,"1")</f>
        <v>0</v>
      </c>
      <c r="U16" s="183">
        <f>COUNTIFS('Perioda 2'!M7:M46,"1")</f>
        <v>0</v>
      </c>
      <c r="V16" s="450">
        <f>COUNTIFS('Nota Përfundimtare'!M6:M45,"1")</f>
        <v>0</v>
      </c>
      <c r="W16" s="446">
        <f>'Statistika 1'!V13+'Statistika 1'!W13</f>
        <v>0</v>
      </c>
      <c r="X16" s="183">
        <f>'Statistika 2'!V13+'Statistika 2'!W13</f>
        <v>0</v>
      </c>
      <c r="Y16" s="450">
        <f>'Statistika Përfundimtare'!V13+'Statistika Përfundimtare'!W13</f>
        <v>0</v>
      </c>
      <c r="Z16" s="382"/>
      <c r="AA16" s="143"/>
    </row>
    <row r="17" spans="1:29" ht="12.95" customHeight="1" thickBot="1" x14ac:dyDescent="0.25">
      <c r="A17" s="388">
        <v>9</v>
      </c>
      <c r="B17" s="926">
        <f>'Perioda 1'!N6</f>
        <v>0</v>
      </c>
      <c r="C17" s="927"/>
      <c r="D17" s="928"/>
      <c r="E17" s="447">
        <f>COUNTIFS('Perioda 1'!N7:N46,"5")</f>
        <v>0</v>
      </c>
      <c r="F17" s="185">
        <f>COUNTIFS('Perioda 2'!N7:N46,"5")</f>
        <v>0</v>
      </c>
      <c r="G17" s="451">
        <f>COUNTIFS('Nota Përfundimtare'!N6:N45,"5")</f>
        <v>0</v>
      </c>
      <c r="H17" s="447">
        <f>COUNTIFS('Perioda 1'!N7:N46,"4")</f>
        <v>0</v>
      </c>
      <c r="I17" s="185">
        <f>COUNTIFS('Perioda 2'!N7:N46,"4")</f>
        <v>0</v>
      </c>
      <c r="J17" s="451">
        <f>COUNTIFS('Nota Përfundimtare'!N6:N45,"4")</f>
        <v>0</v>
      </c>
      <c r="K17" s="184">
        <f>COUNTIFS('Perioda 1'!N7:N46,"3")</f>
        <v>0</v>
      </c>
      <c r="L17" s="185">
        <f>COUNTIFS('Perioda 2'!N7:N46,"3")</f>
        <v>0</v>
      </c>
      <c r="M17" s="456">
        <f>COUNTIFS('Nota Përfundimtare'!N6:N45,"3")</f>
        <v>0</v>
      </c>
      <c r="N17" s="447">
        <f>COUNTIFS('Perioda 1'!N7:N46,"2")</f>
        <v>0</v>
      </c>
      <c r="O17" s="185">
        <f>COUNTIFS('Perioda 2'!N7:N46,"2")</f>
        <v>0</v>
      </c>
      <c r="P17" s="451">
        <f>COUNTIFS('Nota Përfundimtare'!N6:N45,"2")</f>
        <v>0</v>
      </c>
      <c r="Q17" s="441">
        <f t="shared" si="0"/>
        <v>0</v>
      </c>
      <c r="R17" s="442">
        <f t="shared" si="1"/>
        <v>0</v>
      </c>
      <c r="S17" s="456">
        <f t="shared" si="2"/>
        <v>0</v>
      </c>
      <c r="T17" s="447">
        <f>COUNTIFS('Perioda 1'!N7:N46,"1")</f>
        <v>0</v>
      </c>
      <c r="U17" s="185">
        <f>COUNTIFS('Perioda 2'!N7:N46,"1")</f>
        <v>0</v>
      </c>
      <c r="V17" s="451">
        <f>COUNTIFS('Nota Përfundimtare'!N6:N45,"1")</f>
        <v>0</v>
      </c>
      <c r="W17" s="447">
        <f>'Statistika 1'!V14+'Statistika 1'!W14</f>
        <v>0</v>
      </c>
      <c r="X17" s="185">
        <f>'Statistika 2'!V14+'Statistika 2'!W14</f>
        <v>0</v>
      </c>
      <c r="Y17" s="451">
        <f>'Statistika Përfundimtare'!V14+'Statistika Përfundimtare'!W14</f>
        <v>0</v>
      </c>
      <c r="Z17" s="382"/>
      <c r="AA17" s="143"/>
    </row>
    <row r="18" spans="1:29" ht="12.95" customHeight="1" x14ac:dyDescent="0.2">
      <c r="A18" s="388">
        <v>10</v>
      </c>
      <c r="B18" s="929" t="str">
        <f>'Perioda 1'!O6</f>
        <v>Shoqëria dhe mjedisi</v>
      </c>
      <c r="C18" s="930"/>
      <c r="D18" s="931"/>
      <c r="E18" s="445">
        <f>COUNTIFS('Perioda 1'!O7:O46,"5")</f>
        <v>0</v>
      </c>
      <c r="F18" s="181">
        <f>COUNTIFS('Perioda 2'!O7:O46,"5")</f>
        <v>0</v>
      </c>
      <c r="G18" s="449">
        <f>COUNTIFS('Nota Përfundimtare'!O6:O45,"5")</f>
        <v>0</v>
      </c>
      <c r="H18" s="445">
        <f>COUNTIFS('Perioda 1'!O7:O46,"4")</f>
        <v>0</v>
      </c>
      <c r="I18" s="181">
        <f>COUNTIFS('Perioda 2'!O7:O46,"4")</f>
        <v>0</v>
      </c>
      <c r="J18" s="449">
        <f>COUNTIFS('Nota Përfundimtare'!O6:O45,"4")</f>
        <v>0</v>
      </c>
      <c r="K18" s="180">
        <f>COUNTIFS('Perioda 1'!O7:O46,"3")</f>
        <v>0</v>
      </c>
      <c r="L18" s="181">
        <f>COUNTIFS('Perioda 2'!O7:O46,"3")</f>
        <v>0</v>
      </c>
      <c r="M18" s="454">
        <f>COUNTIFS('Nota Përfundimtare'!O6:O45,"3")</f>
        <v>0</v>
      </c>
      <c r="N18" s="445">
        <f>COUNTIFS('Perioda 1'!O7:O46,"2")</f>
        <v>0</v>
      </c>
      <c r="O18" s="181">
        <f>COUNTIFS('Perioda 2'!O7:O46,"2")</f>
        <v>0</v>
      </c>
      <c r="P18" s="449">
        <f>COUNTIFS('Nota Përfundimtare'!O6:O45,"2")</f>
        <v>0</v>
      </c>
      <c r="Q18" s="437">
        <f t="shared" si="0"/>
        <v>0</v>
      </c>
      <c r="R18" s="438">
        <f t="shared" si="1"/>
        <v>0</v>
      </c>
      <c r="S18" s="454">
        <f t="shared" si="2"/>
        <v>0</v>
      </c>
      <c r="T18" s="445">
        <f>COUNTIFS('Perioda 1'!O7:O46,"1")</f>
        <v>0</v>
      </c>
      <c r="U18" s="181">
        <f>COUNTIFS('Perioda 2'!O7:O46,"1")</f>
        <v>0</v>
      </c>
      <c r="V18" s="449">
        <f>COUNTIFS('Nota Përfundimtare'!O6:O45,"1")</f>
        <v>0</v>
      </c>
      <c r="W18" s="445">
        <f>'Statistika 1'!V15+'Statistika 1'!W15</f>
        <v>0</v>
      </c>
      <c r="X18" s="181">
        <f>'Statistika 2'!V15+'Statistika 2'!W15</f>
        <v>0</v>
      </c>
      <c r="Y18" s="449">
        <f>'Statistika Përfundimtare'!V15+'Statistika Përfundimtare'!W15</f>
        <v>0</v>
      </c>
      <c r="Z18" s="382"/>
      <c r="AA18" s="382"/>
    </row>
    <row r="19" spans="1:29" ht="12.95" customHeight="1" x14ac:dyDescent="0.2">
      <c r="A19" s="388">
        <v>11</v>
      </c>
      <c r="B19" s="935">
        <f>'Perioda 1'!P6</f>
        <v>0</v>
      </c>
      <c r="C19" s="936"/>
      <c r="D19" s="937"/>
      <c r="E19" s="446">
        <f>COUNTIFS('Perioda 1'!P7:P46,"5")</f>
        <v>0</v>
      </c>
      <c r="F19" s="183">
        <f>COUNTIFS('Perioda 2'!P7:P46,"5")</f>
        <v>0</v>
      </c>
      <c r="G19" s="450">
        <f>COUNTIFS('Nota Përfundimtare'!P6:P45,"5")</f>
        <v>0</v>
      </c>
      <c r="H19" s="446">
        <f>COUNTIFS('Perioda 1'!P7:P46,"4")</f>
        <v>0</v>
      </c>
      <c r="I19" s="183">
        <f>COUNTIFS('Perioda 2'!P7:P46,"4")</f>
        <v>0</v>
      </c>
      <c r="J19" s="450">
        <f>COUNTIFS('Nota Përfundimtare'!P6:P45,"4")</f>
        <v>0</v>
      </c>
      <c r="K19" s="182">
        <f>COUNTIFS('Perioda 1'!P7:P46,"3")</f>
        <v>0</v>
      </c>
      <c r="L19" s="183">
        <f>COUNTIFS('Perioda 2'!P7:P46,"3")</f>
        <v>0</v>
      </c>
      <c r="M19" s="455">
        <f>COUNTIFS('Nota Përfundimtare'!P6:P45,"3")</f>
        <v>0</v>
      </c>
      <c r="N19" s="446">
        <f>COUNTIFS('Perioda 1'!P7:P46,"2")</f>
        <v>0</v>
      </c>
      <c r="O19" s="183">
        <f>COUNTIFS('Perioda 2'!P7:P46,"2")</f>
        <v>0</v>
      </c>
      <c r="P19" s="450">
        <f>COUNTIFS('Nota Përfundimtare'!P6:P45,"2")</f>
        <v>0</v>
      </c>
      <c r="Q19" s="439">
        <f t="shared" si="0"/>
        <v>0</v>
      </c>
      <c r="R19" s="440">
        <f t="shared" si="1"/>
        <v>0</v>
      </c>
      <c r="S19" s="455">
        <f t="shared" si="2"/>
        <v>0</v>
      </c>
      <c r="T19" s="446">
        <f>COUNTIFS('Perioda 1'!P7:P46,"1")</f>
        <v>0</v>
      </c>
      <c r="U19" s="183">
        <f>COUNTIFS('Perioda 2'!P7:P46,"1")</f>
        <v>0</v>
      </c>
      <c r="V19" s="450">
        <f>COUNTIFS('Nota Përfundimtare'!P6:P45,"1")</f>
        <v>0</v>
      </c>
      <c r="W19" s="446">
        <f>'Statistika 1'!V16+'Statistika 1'!W16</f>
        <v>0</v>
      </c>
      <c r="X19" s="183">
        <f>'Statistika 2'!V16+'Statistika 2'!W16</f>
        <v>0</v>
      </c>
      <c r="Y19" s="450">
        <f>'Statistika Përfundimtare'!V16+'Statistika Përfundimtare'!W16</f>
        <v>0</v>
      </c>
      <c r="Z19" s="382"/>
      <c r="AA19" s="382"/>
    </row>
    <row r="20" spans="1:29" ht="12.95" customHeight="1" thickBot="1" x14ac:dyDescent="0.25">
      <c r="A20" s="388">
        <v>12</v>
      </c>
      <c r="B20" s="926">
        <f>'Perioda 1'!Q6</f>
        <v>0</v>
      </c>
      <c r="C20" s="927"/>
      <c r="D20" s="928"/>
      <c r="E20" s="447">
        <f>COUNTIFS('Perioda 1'!Q7:Q46,"5")</f>
        <v>0</v>
      </c>
      <c r="F20" s="185">
        <f>COUNTIFS('Perioda 2'!Q7:Q46,"5")</f>
        <v>0</v>
      </c>
      <c r="G20" s="451">
        <f>COUNTIFS('Nota Përfundimtare'!Q6:Q45,"5")</f>
        <v>0</v>
      </c>
      <c r="H20" s="447">
        <f>COUNTIFS('Perioda 1'!Q7:Q46,"4")</f>
        <v>0</v>
      </c>
      <c r="I20" s="185">
        <f>COUNTIFS('Perioda 2'!Q7:Q46,"4")</f>
        <v>0</v>
      </c>
      <c r="J20" s="451">
        <f>COUNTIFS('Nota Përfundimtare'!Q6:Q45,"4")</f>
        <v>0</v>
      </c>
      <c r="K20" s="184">
        <f>COUNTIFS('Perioda 1'!Q7:Q46,"3")</f>
        <v>0</v>
      </c>
      <c r="L20" s="185">
        <f>COUNTIFS('Perioda 2'!Q7:Q46,"3")</f>
        <v>0</v>
      </c>
      <c r="M20" s="456">
        <f>COUNTIFS('Nota Përfundimtare'!Q6:Q45,"3")</f>
        <v>0</v>
      </c>
      <c r="N20" s="447">
        <f>COUNTIFS('Perioda 1'!Q7:Q46,"2")</f>
        <v>0</v>
      </c>
      <c r="O20" s="185">
        <f>COUNTIFS('Perioda 2'!Q7:Q46,"2")</f>
        <v>0</v>
      </c>
      <c r="P20" s="451">
        <f>COUNTIFS('Nota Përfundimtare'!Q6:Q45,"2")</f>
        <v>0</v>
      </c>
      <c r="Q20" s="441">
        <f t="shared" si="0"/>
        <v>0</v>
      </c>
      <c r="R20" s="442">
        <f t="shared" si="1"/>
        <v>0</v>
      </c>
      <c r="S20" s="456">
        <f t="shared" si="2"/>
        <v>0</v>
      </c>
      <c r="T20" s="447">
        <f>COUNTIFS('Perioda 1'!Q7:Q46,"1")</f>
        <v>0</v>
      </c>
      <c r="U20" s="185">
        <f>COUNTIFS('Perioda 2'!Q7:Q46,"1")</f>
        <v>0</v>
      </c>
      <c r="V20" s="451">
        <f>COUNTIFS('Nota Përfundimtare'!Q6:Q45,"1")</f>
        <v>0</v>
      </c>
      <c r="W20" s="447">
        <f>'Statistika 1'!V17+'Statistika 1'!W17</f>
        <v>0</v>
      </c>
      <c r="X20" s="185">
        <f>'Statistika 2'!V17+'Statistika 2'!W17</f>
        <v>0</v>
      </c>
      <c r="Y20" s="451">
        <f>'Statistika Përfundimtare'!V17+'Statistika Përfundimtare'!W17</f>
        <v>0</v>
      </c>
      <c r="Z20" s="382"/>
      <c r="AA20" s="382"/>
    </row>
    <row r="21" spans="1:29" ht="12.95" customHeight="1" thickBot="1" x14ac:dyDescent="0.25">
      <c r="A21" s="388">
        <v>13</v>
      </c>
      <c r="B21" s="932" t="str">
        <f>'Perioda 1'!R6</f>
        <v>Shkathtësi për jetë</v>
      </c>
      <c r="C21" s="933"/>
      <c r="D21" s="934"/>
      <c r="E21" s="448">
        <f>COUNTIFS('Perioda 1'!R7:R46,"5")</f>
        <v>0</v>
      </c>
      <c r="F21" s="187">
        <f>COUNTIFS('Perioda 2'!R7:R46,"5")</f>
        <v>0</v>
      </c>
      <c r="G21" s="452">
        <f>COUNTIFS('Nota Përfundimtare'!R6:R45,"5")</f>
        <v>0</v>
      </c>
      <c r="H21" s="448">
        <f>COUNTIFS('Perioda 1'!R7:R46,"4")</f>
        <v>0</v>
      </c>
      <c r="I21" s="187">
        <f>COUNTIFS('Perioda 2'!R7:R46,"4")</f>
        <v>0</v>
      </c>
      <c r="J21" s="452">
        <f>COUNTIFS('Nota Përfundimtare'!R6:R45,"4")</f>
        <v>0</v>
      </c>
      <c r="K21" s="186">
        <f>COUNTIFS('Perioda 1'!R7:R46,"3")</f>
        <v>0</v>
      </c>
      <c r="L21" s="187">
        <f>COUNTIFS('Perioda 2'!R7:R46,"3")</f>
        <v>0</v>
      </c>
      <c r="M21" s="457">
        <f>COUNTIFS('Nota Përfundimtare'!R6:R45,"3")</f>
        <v>0</v>
      </c>
      <c r="N21" s="448">
        <f>COUNTIFS('Perioda 1'!R7:R46,"2")</f>
        <v>0</v>
      </c>
      <c r="O21" s="187">
        <f>COUNTIFS('Perioda 2'!R7:R46,"2")</f>
        <v>0</v>
      </c>
      <c r="P21" s="452">
        <f>COUNTIFS('Nota Përfundimtare'!R6:R45,"2")</f>
        <v>0</v>
      </c>
      <c r="Q21" s="443">
        <f t="shared" si="0"/>
        <v>0</v>
      </c>
      <c r="R21" s="444">
        <f t="shared" si="1"/>
        <v>0</v>
      </c>
      <c r="S21" s="457">
        <f t="shared" si="2"/>
        <v>0</v>
      </c>
      <c r="T21" s="448">
        <f>COUNTIFS('Perioda 1'!R7:R46,"1")</f>
        <v>0</v>
      </c>
      <c r="U21" s="187">
        <f>COUNTIFS('Perioda 2'!R7:R46,"1")</f>
        <v>0</v>
      </c>
      <c r="V21" s="452">
        <f>COUNTIFS('Nota Përfundimtare'!R6:R45,"1")</f>
        <v>0</v>
      </c>
      <c r="W21" s="445">
        <f>'Statistika 1'!V18+'Statistika 1'!W18</f>
        <v>0</v>
      </c>
      <c r="X21" s="181">
        <f>'Statistika 2'!V18+'Statistika 2'!W18</f>
        <v>0</v>
      </c>
      <c r="Y21" s="449">
        <f>'Statistika Përfundimtare'!V18+'Statistika Përfundimtare'!W18</f>
        <v>0</v>
      </c>
      <c r="Z21" s="382"/>
      <c r="AA21" s="382"/>
    </row>
    <row r="22" spans="1:29" ht="12.95" customHeight="1" thickBot="1" x14ac:dyDescent="0.25">
      <c r="A22" s="388">
        <v>14</v>
      </c>
      <c r="B22" s="932" t="str">
        <f>'Perioda 1'!S6</f>
        <v>Edukatë fizike</v>
      </c>
      <c r="C22" s="933"/>
      <c r="D22" s="934"/>
      <c r="E22" s="448">
        <f>COUNTIFS('Perioda 1'!S7:S46,"5")</f>
        <v>0</v>
      </c>
      <c r="F22" s="187">
        <f>COUNTIFS('Perioda 2'!S7:S46,"5")</f>
        <v>0</v>
      </c>
      <c r="G22" s="452">
        <f>COUNTIFS('Nota Përfundimtare'!S6:S45,"5")</f>
        <v>0</v>
      </c>
      <c r="H22" s="448">
        <f>COUNTIFS('Perioda 1'!S7:S46,"4")</f>
        <v>0</v>
      </c>
      <c r="I22" s="187">
        <f>COUNTIFS('Perioda 2'!S7:S46,"4")</f>
        <v>0</v>
      </c>
      <c r="J22" s="452">
        <f>COUNTIFS('Nota Përfundimtare'!S6:S45,"4")</f>
        <v>0</v>
      </c>
      <c r="K22" s="186">
        <f>COUNTIFS('Perioda 1'!S7:S46,"3")</f>
        <v>0</v>
      </c>
      <c r="L22" s="187">
        <f>COUNTIFS('Perioda 2'!S7:S46,"3")</f>
        <v>0</v>
      </c>
      <c r="M22" s="457">
        <f>COUNTIFS('Nota Përfundimtare'!S6:S45,"3")</f>
        <v>0</v>
      </c>
      <c r="N22" s="448">
        <f>COUNTIFS('Perioda 1'!S7:S46,"2")</f>
        <v>0</v>
      </c>
      <c r="O22" s="187">
        <f>COUNTIFS('Perioda 2'!S7:S46,"2")</f>
        <v>0</v>
      </c>
      <c r="P22" s="452">
        <f>COUNTIFS('Nota Përfundimtare'!S6:S45,"2")</f>
        <v>0</v>
      </c>
      <c r="Q22" s="443">
        <f t="shared" si="0"/>
        <v>0</v>
      </c>
      <c r="R22" s="444">
        <f t="shared" si="1"/>
        <v>0</v>
      </c>
      <c r="S22" s="457">
        <f t="shared" si="2"/>
        <v>0</v>
      </c>
      <c r="T22" s="448">
        <f>COUNTIFS('Perioda 1'!S7:S46,"1")</f>
        <v>0</v>
      </c>
      <c r="U22" s="187">
        <f>COUNTIFS('Perioda 2'!S7:S46,"1")</f>
        <v>0</v>
      </c>
      <c r="V22" s="452">
        <f>COUNTIFS('Nota Përfundimtare'!S6:S45,"1")</f>
        <v>0</v>
      </c>
      <c r="W22" s="445">
        <f>'Statistika 1'!V19+'Statistika 1'!W19</f>
        <v>0</v>
      </c>
      <c r="X22" s="181">
        <f>'Statistika 2'!V19+'Statistika 2'!W19</f>
        <v>0</v>
      </c>
      <c r="Y22" s="449">
        <f>'Statistika Përfundimtare'!V19+'Statistika Përfundimtare'!W19</f>
        <v>0</v>
      </c>
      <c r="Z22" s="382"/>
      <c r="AA22" s="382"/>
    </row>
    <row r="23" spans="1:29" ht="12.95" customHeight="1" x14ac:dyDescent="0.2">
      <c r="A23" s="388">
        <v>15</v>
      </c>
      <c r="B23" s="929" t="str">
        <f>'Perioda 1'!T6</f>
        <v xml:space="preserve"> MZ</v>
      </c>
      <c r="C23" s="930"/>
      <c r="D23" s="931"/>
      <c r="E23" s="445">
        <f>COUNTIFS('Perioda 1'!T7:T46,"5")</f>
        <v>0</v>
      </c>
      <c r="F23" s="181">
        <f>COUNTIFS('Perioda 2'!T7:T46,"5")</f>
        <v>0</v>
      </c>
      <c r="G23" s="449">
        <f>COUNTIFS('Nota Përfundimtare'!T6:T45,"5")</f>
        <v>0</v>
      </c>
      <c r="H23" s="445">
        <f>COUNTIFS('Perioda 1'!T7:T46,"4")</f>
        <v>0</v>
      </c>
      <c r="I23" s="181">
        <f>COUNTIFS('Perioda 2'!T7:T46,"4")</f>
        <v>0</v>
      </c>
      <c r="J23" s="449">
        <f>COUNTIFS('Nota Përfundimtare'!T6:T45,"4")</f>
        <v>0</v>
      </c>
      <c r="K23" s="180">
        <f>COUNTIFS('Perioda 1'!T7:T46,"3")</f>
        <v>0</v>
      </c>
      <c r="L23" s="181">
        <f>COUNTIFS('Perioda 2'!T7:T46,"3")</f>
        <v>0</v>
      </c>
      <c r="M23" s="454">
        <f>COUNTIFS('Nota Përfundimtare'!T6:T45,"3")</f>
        <v>0</v>
      </c>
      <c r="N23" s="445">
        <f>COUNTIFS('Perioda 1'!T7:T46,"2")</f>
        <v>0</v>
      </c>
      <c r="O23" s="181">
        <f>COUNTIFS('Perioda 2'!T7:T46,"2")</f>
        <v>0</v>
      </c>
      <c r="P23" s="449">
        <f>COUNTIFS('Nota Përfundimtare'!T6:T45,"2")</f>
        <v>0</v>
      </c>
      <c r="Q23" s="437">
        <f t="shared" si="0"/>
        <v>0</v>
      </c>
      <c r="R23" s="438">
        <f t="shared" si="1"/>
        <v>0</v>
      </c>
      <c r="S23" s="454">
        <f t="shared" si="2"/>
        <v>0</v>
      </c>
      <c r="T23" s="445">
        <f>COUNTIFS('Perioda 1'!T7:T46,"1")</f>
        <v>0</v>
      </c>
      <c r="U23" s="181">
        <f>COUNTIFS('Perioda 2'!T7:T46,"1")</f>
        <v>0</v>
      </c>
      <c r="V23" s="449">
        <f>COUNTIFS('Nota Përfundimtare'!T6:T45,"1")</f>
        <v>0</v>
      </c>
      <c r="W23" s="445">
        <f>'Statistika 1'!V20+'Statistika 1'!W20</f>
        <v>0</v>
      </c>
      <c r="X23" s="181">
        <f>'Statistika 2'!V20+'Statistika 2'!W20</f>
        <v>0</v>
      </c>
      <c r="Y23" s="449">
        <f>'Statistika Përfundimtare'!V20+'Statistika Përfundimtare'!W20</f>
        <v>0</v>
      </c>
      <c r="Z23" s="382"/>
      <c r="AA23" s="382"/>
    </row>
    <row r="24" spans="1:29" ht="12.95" customHeight="1" x14ac:dyDescent="0.2">
      <c r="A24" s="388">
        <v>16</v>
      </c>
      <c r="B24" s="935" t="str">
        <f>'Perioda 1'!U6</f>
        <v xml:space="preserve"> MZ</v>
      </c>
      <c r="C24" s="936"/>
      <c r="D24" s="937"/>
      <c r="E24" s="446">
        <f>COUNTIFS('Perioda 1'!U7:U46,"5")</f>
        <v>0</v>
      </c>
      <c r="F24" s="183">
        <f>COUNTIFS('Perioda 2'!U7:U46,"5")</f>
        <v>0</v>
      </c>
      <c r="G24" s="450">
        <f>COUNTIFS('Nota Përfundimtare'!U6:U45,"5")</f>
        <v>0</v>
      </c>
      <c r="H24" s="446">
        <f>COUNTIFS('Perioda 1'!U7:U46,"4")</f>
        <v>0</v>
      </c>
      <c r="I24" s="183">
        <f>COUNTIFS('Perioda 2'!U7:U46,"4")</f>
        <v>0</v>
      </c>
      <c r="J24" s="450">
        <f>COUNTIFS('Nota Përfundimtare'!U6:U45,"4")</f>
        <v>0</v>
      </c>
      <c r="K24" s="182">
        <f>COUNTIFS('Perioda 1'!U7:U46,"3")</f>
        <v>0</v>
      </c>
      <c r="L24" s="183">
        <f>COUNTIFS('Perioda 2'!U7:U46,"3")</f>
        <v>0</v>
      </c>
      <c r="M24" s="455">
        <f>COUNTIFS('Nota Përfundimtare'!U6:U45,"3")</f>
        <v>0</v>
      </c>
      <c r="N24" s="446">
        <f>COUNTIFS('Perioda 1'!U7:U46,"2")</f>
        <v>0</v>
      </c>
      <c r="O24" s="183">
        <f>COUNTIFS('Perioda 2'!U7:U46,"2")</f>
        <v>0</v>
      </c>
      <c r="P24" s="450">
        <f>COUNTIFS('Nota Përfundimtare'!U6:U45,"2")</f>
        <v>0</v>
      </c>
      <c r="Q24" s="439">
        <f t="shared" si="0"/>
        <v>0</v>
      </c>
      <c r="R24" s="440">
        <f t="shared" si="1"/>
        <v>0</v>
      </c>
      <c r="S24" s="455">
        <f t="shared" si="2"/>
        <v>0</v>
      </c>
      <c r="T24" s="446">
        <f>COUNTIFS('Perioda 1'!U7:U46,"1")</f>
        <v>0</v>
      </c>
      <c r="U24" s="183">
        <f>COUNTIFS('Perioda 2'!U7:U46,"1")</f>
        <v>0</v>
      </c>
      <c r="V24" s="450">
        <f>COUNTIFS('Nota Përfundimtare'!U6:U45,"1")</f>
        <v>0</v>
      </c>
      <c r="W24" s="446">
        <f>'Statistika 1'!V21+'Statistika 1'!W21</f>
        <v>0</v>
      </c>
      <c r="X24" s="183">
        <f>'Statistika 2'!V21+'Statistika 2'!W21</f>
        <v>0</v>
      </c>
      <c r="Y24" s="450">
        <f>'Statistika Përfundimtare'!V21+'Statistika Përfundimtare'!W21</f>
        <v>0</v>
      </c>
      <c r="Z24" s="382"/>
      <c r="AA24" s="382"/>
    </row>
    <row r="25" spans="1:29" ht="12.95" customHeight="1" x14ac:dyDescent="0.2">
      <c r="A25" s="388">
        <v>17</v>
      </c>
      <c r="B25" s="935" t="str">
        <f>'Perioda 1'!V6</f>
        <v xml:space="preserve"> MZ</v>
      </c>
      <c r="C25" s="936"/>
      <c r="D25" s="937"/>
      <c r="E25" s="446">
        <f>COUNTIFS('Perioda 1'!V7:V46,"5")</f>
        <v>0</v>
      </c>
      <c r="F25" s="183">
        <f>COUNTIFS('Perioda 2'!V7:V46,"5")</f>
        <v>0</v>
      </c>
      <c r="G25" s="450">
        <f>COUNTIFS('Nota Përfundimtare'!V6:V45,"5")</f>
        <v>0</v>
      </c>
      <c r="H25" s="446">
        <f>COUNTIFS('Perioda 1'!V7:V46,"4")</f>
        <v>0</v>
      </c>
      <c r="I25" s="183">
        <f>COUNTIFS('Perioda 2'!V7:V46,"4")</f>
        <v>0</v>
      </c>
      <c r="J25" s="450">
        <f>COUNTIFS('Nota Përfundimtare'!V6:V45,"4")</f>
        <v>0</v>
      </c>
      <c r="K25" s="182">
        <f>COUNTIFS('Perioda 1'!V7:V61,"3")</f>
        <v>0</v>
      </c>
      <c r="L25" s="183">
        <f>COUNTIFS('Perioda 2'!V7:V46,"3")</f>
        <v>0</v>
      </c>
      <c r="M25" s="455">
        <f>COUNTIFS('Nota Përfundimtare'!V6:V45,"3")</f>
        <v>0</v>
      </c>
      <c r="N25" s="446">
        <f>COUNTIFS('Perioda 1'!V7:V46,"2")</f>
        <v>0</v>
      </c>
      <c r="O25" s="183">
        <f>COUNTIFS('Perioda 2'!V7:V46,"2")</f>
        <v>0</v>
      </c>
      <c r="P25" s="450">
        <f>COUNTIFS('Nota Përfundimtare'!V6:V45,"2")</f>
        <v>0</v>
      </c>
      <c r="Q25" s="439">
        <f t="shared" si="0"/>
        <v>0</v>
      </c>
      <c r="R25" s="440">
        <f t="shared" si="1"/>
        <v>0</v>
      </c>
      <c r="S25" s="455">
        <f t="shared" si="2"/>
        <v>0</v>
      </c>
      <c r="T25" s="446">
        <f>COUNTIFS('Perioda 1'!V7:V46,"1")</f>
        <v>0</v>
      </c>
      <c r="U25" s="183">
        <f>COUNTIFS('Perioda 2'!V7:V46,"1")</f>
        <v>0</v>
      </c>
      <c r="V25" s="450">
        <f>COUNTIFS('Nota Përfundimtare'!V6:V45,"1")</f>
        <v>0</v>
      </c>
      <c r="W25" s="446">
        <f>'Statistika 1'!V22+'Statistika 1'!W22</f>
        <v>0</v>
      </c>
      <c r="X25" s="183">
        <f>'Statistika 2'!V22+'Statistika 2'!W22</f>
        <v>0</v>
      </c>
      <c r="Y25" s="450">
        <f>'Statistika Përfundimtare'!V22+'Statistika Përfundimtare'!W22</f>
        <v>0</v>
      </c>
      <c r="Z25" s="382"/>
      <c r="AA25" s="382"/>
    </row>
    <row r="26" spans="1:29" ht="12.95" customHeight="1" thickBot="1" x14ac:dyDescent="0.25">
      <c r="A26" s="388">
        <v>18</v>
      </c>
      <c r="B26" s="926" t="str">
        <f>'Perioda 1'!W6</f>
        <v xml:space="preserve"> MZ</v>
      </c>
      <c r="C26" s="927" t="str">
        <f>'[1]Perioda 1'!Z6</f>
        <v>M.Z</v>
      </c>
      <c r="D26" s="928"/>
      <c r="E26" s="447">
        <f>COUNTIFS('Perioda 1'!W7:W46,"5")</f>
        <v>0</v>
      </c>
      <c r="F26" s="185">
        <f>COUNTIFS('Perioda 2'!W7:W46,"5")</f>
        <v>0</v>
      </c>
      <c r="G26" s="451">
        <f>COUNTIFS('Nota Përfundimtare'!W6:W45,"5")</f>
        <v>0</v>
      </c>
      <c r="H26" s="447">
        <f>COUNTIFS('Perioda 1'!W7:W46,"4")</f>
        <v>0</v>
      </c>
      <c r="I26" s="185">
        <f>COUNTIFS('Perioda 2'!W7:W46,"4")</f>
        <v>0</v>
      </c>
      <c r="J26" s="451">
        <f>COUNTIFS('Nota Përfundimtare'!W6:W45,"4")</f>
        <v>0</v>
      </c>
      <c r="K26" s="184">
        <f>COUNTIFS('Perioda 1'!W7:W46,"3")</f>
        <v>0</v>
      </c>
      <c r="L26" s="185">
        <f>COUNTIFS('Perioda 2'!W7:W46,"3")</f>
        <v>0</v>
      </c>
      <c r="M26" s="456">
        <f>COUNTIFS('Nota Përfundimtare'!W6:W45,"3")</f>
        <v>0</v>
      </c>
      <c r="N26" s="447">
        <f>COUNTIFS('Perioda 1'!W7:W46,"2")</f>
        <v>0</v>
      </c>
      <c r="O26" s="185">
        <f>COUNTIFS('Perioda 2'!W7:W46,"2")</f>
        <v>0</v>
      </c>
      <c r="P26" s="451">
        <f>COUNTIFS('Nota Përfundimtare'!W6:W45,"2")</f>
        <v>0</v>
      </c>
      <c r="Q26" s="441">
        <f t="shared" si="0"/>
        <v>0</v>
      </c>
      <c r="R26" s="442">
        <f t="shared" si="1"/>
        <v>0</v>
      </c>
      <c r="S26" s="456">
        <f t="shared" si="2"/>
        <v>0</v>
      </c>
      <c r="T26" s="447">
        <f>COUNTIFS('Perioda 1'!W7:W46,"1")</f>
        <v>0</v>
      </c>
      <c r="U26" s="185">
        <f>COUNTIFS('Perioda 2'!W7:W46,"1")</f>
        <v>0</v>
      </c>
      <c r="V26" s="451">
        <f>COUNTIFS('Nota Përfundimtare'!W6:W45,"1")</f>
        <v>0</v>
      </c>
      <c r="W26" s="447">
        <f>'Statistika 1'!V23+'Statistika 1'!W23</f>
        <v>0</v>
      </c>
      <c r="X26" s="185">
        <f>'Statistika 2'!V23+'Statistika 2'!W23</f>
        <v>0</v>
      </c>
      <c r="Y26" s="451">
        <f>'Statistika Përfundimtare'!V23+'Statistika Përfundimtare'!W23</f>
        <v>0</v>
      </c>
      <c r="Z26" s="382"/>
      <c r="AA26" s="382"/>
    </row>
    <row r="27" spans="1:29" ht="12.95" customHeight="1" thickBot="1" x14ac:dyDescent="0.25">
      <c r="A27" s="389"/>
      <c r="B27" s="938"/>
      <c r="C27" s="939"/>
      <c r="D27" s="940"/>
      <c r="E27" s="96"/>
      <c r="F27" s="97"/>
      <c r="G27" s="453"/>
      <c r="H27" s="96"/>
      <c r="I27" s="97"/>
      <c r="J27" s="453"/>
      <c r="K27" s="98"/>
      <c r="L27" s="97"/>
      <c r="M27" s="458"/>
      <c r="N27" s="96"/>
      <c r="O27" s="97"/>
      <c r="P27" s="453"/>
      <c r="Q27" s="99"/>
      <c r="R27" s="100"/>
      <c r="S27" s="433"/>
      <c r="T27" s="96"/>
      <c r="U27" s="97"/>
      <c r="V27" s="431"/>
      <c r="W27" s="98"/>
      <c r="X27" s="97"/>
      <c r="Y27" s="431"/>
    </row>
    <row r="28" spans="1:29" ht="15" customHeight="1" thickBot="1" x14ac:dyDescent="0.3">
      <c r="A28" s="188"/>
      <c r="B28" s="966" t="s">
        <v>20</v>
      </c>
      <c r="C28" s="967"/>
      <c r="D28" s="968"/>
      <c r="E28" s="189">
        <f>SUM(E9:E27)</f>
        <v>0</v>
      </c>
      <c r="F28" s="190">
        <f t="shared" ref="F28:P28" si="3">SUM(F9:F26)</f>
        <v>0</v>
      </c>
      <c r="G28" s="434">
        <f t="shared" si="3"/>
        <v>0</v>
      </c>
      <c r="H28" s="189">
        <f t="shared" si="3"/>
        <v>0</v>
      </c>
      <c r="I28" s="190">
        <f t="shared" si="3"/>
        <v>0</v>
      </c>
      <c r="J28" s="434">
        <f t="shared" si="3"/>
        <v>0</v>
      </c>
      <c r="K28" s="191">
        <f t="shared" si="3"/>
        <v>0</v>
      </c>
      <c r="L28" s="190">
        <f t="shared" si="3"/>
        <v>0</v>
      </c>
      <c r="M28" s="435">
        <f t="shared" si="3"/>
        <v>0</v>
      </c>
      <c r="N28" s="189">
        <f t="shared" si="3"/>
        <v>0</v>
      </c>
      <c r="O28" s="190">
        <f t="shared" si="3"/>
        <v>0</v>
      </c>
      <c r="P28" s="434">
        <f t="shared" si="3"/>
        <v>0</v>
      </c>
      <c r="Q28" s="191">
        <f>SUM(Q9:Q26)</f>
        <v>0</v>
      </c>
      <c r="R28" s="190">
        <f>SUM(R9:R26)</f>
        <v>0</v>
      </c>
      <c r="S28" s="435">
        <f>SUM(S9:S26)</f>
        <v>0</v>
      </c>
      <c r="T28" s="189">
        <f t="shared" ref="T28:Y28" si="4">SUM(T9:T26)</f>
        <v>0</v>
      </c>
      <c r="U28" s="190">
        <f t="shared" si="4"/>
        <v>0</v>
      </c>
      <c r="V28" s="434">
        <f t="shared" si="4"/>
        <v>0</v>
      </c>
      <c r="W28" s="191">
        <f t="shared" si="4"/>
        <v>0</v>
      </c>
      <c r="X28" s="190">
        <f t="shared" si="4"/>
        <v>0</v>
      </c>
      <c r="Y28" s="434">
        <f t="shared" si="4"/>
        <v>0</v>
      </c>
    </row>
    <row r="29" spans="1:29" ht="14.25" customHeight="1" thickBot="1" x14ac:dyDescent="0.25">
      <c r="A29" s="969" t="s">
        <v>136</v>
      </c>
      <c r="B29" s="970"/>
      <c r="C29" s="970"/>
      <c r="D29" s="970"/>
      <c r="E29" s="970"/>
      <c r="F29" s="970"/>
      <c r="G29" s="970"/>
      <c r="H29" s="970"/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70"/>
      <c r="V29" s="970"/>
      <c r="W29" s="971"/>
      <c r="X29" s="971"/>
      <c r="Y29" s="972"/>
    </row>
    <row r="30" spans="1:29" ht="15" customHeight="1" x14ac:dyDescent="0.2">
      <c r="A30" s="973" t="s">
        <v>48</v>
      </c>
      <c r="B30" s="975" t="s">
        <v>61</v>
      </c>
      <c r="C30" s="976"/>
      <c r="D30" s="976"/>
      <c r="E30" s="976"/>
      <c r="F30" s="977" t="s">
        <v>62</v>
      </c>
      <c r="G30" s="978"/>
      <c r="H30" s="978"/>
      <c r="I30" s="978"/>
      <c r="J30" s="977" t="s">
        <v>43</v>
      </c>
      <c r="K30" s="978"/>
      <c r="L30" s="978"/>
      <c r="M30" s="978"/>
      <c r="N30" s="978"/>
      <c r="O30" s="977" t="s">
        <v>63</v>
      </c>
      <c r="P30" s="978"/>
      <c r="Q30" s="978"/>
      <c r="R30" s="978"/>
      <c r="S30" s="978"/>
      <c r="T30" s="978"/>
      <c r="U30" s="978"/>
      <c r="V30" s="979"/>
      <c r="W30" s="985" t="s">
        <v>64</v>
      </c>
      <c r="X30" s="985"/>
      <c r="Y30" s="986"/>
    </row>
    <row r="31" spans="1:29" ht="12.95" customHeight="1" x14ac:dyDescent="0.2">
      <c r="A31" s="974"/>
      <c r="B31" s="602" t="s">
        <v>0</v>
      </c>
      <c r="C31" s="588" t="s">
        <v>1</v>
      </c>
      <c r="D31" s="980" t="s">
        <v>45</v>
      </c>
      <c r="E31" s="982"/>
      <c r="F31" s="601" t="s">
        <v>0</v>
      </c>
      <c r="G31" s="588" t="s">
        <v>1</v>
      </c>
      <c r="H31" s="984" t="s">
        <v>45</v>
      </c>
      <c r="I31" s="982"/>
      <c r="J31" s="981" t="s">
        <v>0</v>
      </c>
      <c r="K31" s="983"/>
      <c r="L31" s="588" t="s">
        <v>1</v>
      </c>
      <c r="M31" s="980" t="s">
        <v>45</v>
      </c>
      <c r="N31" s="982"/>
      <c r="O31" s="980" t="s">
        <v>0</v>
      </c>
      <c r="P31" s="981"/>
      <c r="Q31" s="983"/>
      <c r="R31" s="984" t="s">
        <v>1</v>
      </c>
      <c r="S31" s="981"/>
      <c r="T31" s="980" t="s">
        <v>34</v>
      </c>
      <c r="U31" s="981"/>
      <c r="V31" s="982"/>
      <c r="W31" s="987"/>
      <c r="X31" s="987"/>
      <c r="Y31" s="988"/>
      <c r="Z31" s="913" t="s">
        <v>0</v>
      </c>
      <c r="AA31" s="914"/>
      <c r="AB31" s="914" t="s">
        <v>1</v>
      </c>
      <c r="AC31" s="914"/>
    </row>
    <row r="32" spans="1:29" ht="12.95" customHeight="1" x14ac:dyDescent="0.2">
      <c r="A32" s="518" t="s">
        <v>111</v>
      </c>
      <c r="B32" s="597">
        <f>Z32+AA32</f>
        <v>0</v>
      </c>
      <c r="C32" s="591">
        <f>AB32+AC32</f>
        <v>0</v>
      </c>
      <c r="D32" s="991">
        <f>B32+C32</f>
        <v>0</v>
      </c>
      <c r="E32" s="993"/>
      <c r="F32" s="596">
        <f>'Perioda 1'!T4</f>
        <v>0</v>
      </c>
      <c r="G32" s="519">
        <f>'Perioda 1'!U4</f>
        <v>0</v>
      </c>
      <c r="H32" s="1002">
        <f>F32+G32</f>
        <v>0</v>
      </c>
      <c r="I32" s="993"/>
      <c r="J32" s="991">
        <f>B32-F32</f>
        <v>0</v>
      </c>
      <c r="K32" s="999"/>
      <c r="L32" s="591">
        <f>C32-G32</f>
        <v>0</v>
      </c>
      <c r="M32" s="1000">
        <f>J32+L32</f>
        <v>0</v>
      </c>
      <c r="N32" s="1001"/>
      <c r="O32" s="991">
        <f>Raporti!D8</f>
        <v>0</v>
      </c>
      <c r="P32" s="992"/>
      <c r="Q32" s="999"/>
      <c r="R32" s="1002">
        <f>Raporti!D9</f>
        <v>0</v>
      </c>
      <c r="S32" s="992"/>
      <c r="T32" s="991">
        <f>O32+R32</f>
        <v>0</v>
      </c>
      <c r="U32" s="992"/>
      <c r="V32" s="993"/>
      <c r="W32" s="987"/>
      <c r="X32" s="987"/>
      <c r="Y32" s="988"/>
      <c r="Z32" s="604">
        <f>COUNTIFS('Perioda 1'!D7:D46,"M")</f>
        <v>0</v>
      </c>
      <c r="AA32" s="565">
        <f>COUNTIFS(Emrat!C6:C123,"C",Emrat!S6:S123,"X")</f>
        <v>0</v>
      </c>
      <c r="AB32" s="565">
        <f>COUNTIFS('Perioda 1'!D7:D46,"F")</f>
        <v>0</v>
      </c>
      <c r="AC32" s="565">
        <f>COUNTIFS(Emrat!C6:C123,"C",Emrat!S6:S123,"Y")</f>
        <v>0</v>
      </c>
    </row>
    <row r="33" spans="1:29" ht="12.95" customHeight="1" thickBot="1" x14ac:dyDescent="0.25">
      <c r="A33" s="520" t="s">
        <v>112</v>
      </c>
      <c r="B33" s="597">
        <f>Z33+AA33</f>
        <v>0</v>
      </c>
      <c r="C33" s="591">
        <f>AB33+AC33</f>
        <v>0</v>
      </c>
      <c r="D33" s="991">
        <f>B33+C33</f>
        <v>0</v>
      </c>
      <c r="E33" s="993"/>
      <c r="F33" s="596">
        <f>'Perioda 2'!T4</f>
        <v>0</v>
      </c>
      <c r="G33" s="519">
        <f>'Perioda 2'!U4</f>
        <v>0</v>
      </c>
      <c r="H33" s="1002">
        <f>F33+G33</f>
        <v>0</v>
      </c>
      <c r="I33" s="993"/>
      <c r="J33" s="991">
        <f>B33-F33</f>
        <v>0</v>
      </c>
      <c r="K33" s="999"/>
      <c r="L33" s="591">
        <f>C33-G33</f>
        <v>0</v>
      </c>
      <c r="M33" s="1000">
        <f>J33+L33</f>
        <v>0</v>
      </c>
      <c r="N33" s="1001"/>
      <c r="O33" s="991">
        <f>Raporti!I8</f>
        <v>0</v>
      </c>
      <c r="P33" s="992"/>
      <c r="Q33" s="999"/>
      <c r="R33" s="1002">
        <f>Raporti!I9</f>
        <v>0</v>
      </c>
      <c r="S33" s="992"/>
      <c r="T33" s="991">
        <f>O33+R33</f>
        <v>0</v>
      </c>
      <c r="U33" s="992"/>
      <c r="V33" s="993"/>
      <c r="W33" s="987"/>
      <c r="X33" s="987"/>
      <c r="Y33" s="988"/>
      <c r="Z33" s="604">
        <f>COUNTIFS('Perioda 2'!D7:D46,"M")</f>
        <v>0</v>
      </c>
      <c r="AA33" s="565">
        <f>COUNTIFS(Emrat!C6:C123,"C",Emrat!T6:T123,"X")</f>
        <v>0</v>
      </c>
      <c r="AB33" s="565">
        <f>COUNTIFS('Perioda 2'!D7:D46,"F")</f>
        <v>0</v>
      </c>
      <c r="AC33" s="565">
        <f>COUNTIFS(Emrat!C6:C123,"C",Emrat!T6:T123,"Y")</f>
        <v>0</v>
      </c>
    </row>
    <row r="34" spans="1:29" ht="12.95" customHeight="1" thickBot="1" x14ac:dyDescent="0.25">
      <c r="A34" s="610" t="s">
        <v>39</v>
      </c>
      <c r="B34" s="594">
        <f>Z34+AA34</f>
        <v>0</v>
      </c>
      <c r="C34" s="592">
        <f>AB34+AC34</f>
        <v>0</v>
      </c>
      <c r="D34" s="994">
        <f>B34+C34</f>
        <v>0</v>
      </c>
      <c r="E34" s="995"/>
      <c r="F34" s="593">
        <f>'Nota Përfundimtare'!T4</f>
        <v>0</v>
      </c>
      <c r="G34" s="521">
        <f>'Nota Përfundimtare'!U4</f>
        <v>0</v>
      </c>
      <c r="H34" s="998">
        <f>F34+G34</f>
        <v>0</v>
      </c>
      <c r="I34" s="995"/>
      <c r="J34" s="994">
        <f>B34-F34</f>
        <v>0</v>
      </c>
      <c r="K34" s="997"/>
      <c r="L34" s="592">
        <f>C34-G34</f>
        <v>0</v>
      </c>
      <c r="M34" s="1003">
        <f>J34+L34</f>
        <v>0</v>
      </c>
      <c r="N34" s="1004"/>
      <c r="O34" s="994">
        <f>Raporti!O8</f>
        <v>0</v>
      </c>
      <c r="P34" s="996"/>
      <c r="Q34" s="997"/>
      <c r="R34" s="998">
        <f>Raporti!O9</f>
        <v>0</v>
      </c>
      <c r="S34" s="996"/>
      <c r="T34" s="994">
        <f>O34+R34</f>
        <v>0</v>
      </c>
      <c r="U34" s="996"/>
      <c r="V34" s="995"/>
      <c r="W34" s="989"/>
      <c r="X34" s="989"/>
      <c r="Y34" s="990"/>
      <c r="Z34" s="604">
        <f>COUNTIFS('Nota Përfundimtare'!D6:D46,"M")</f>
        <v>0</v>
      </c>
      <c r="AA34" s="565">
        <f>COUNTIFS(Emrat!C6:C123,"C",Emrat!U6:U123,"X")</f>
        <v>0</v>
      </c>
      <c r="AB34" s="565">
        <f>COUNTIFS('Nota Përfundimtare'!D6:D46,"F")</f>
        <v>0</v>
      </c>
      <c r="AC34" s="565">
        <f>COUNTIFS(Emrat!C6:C123,"C",Emrat!U6:U123,"Y")</f>
        <v>0</v>
      </c>
    </row>
    <row r="35" spans="1:29" ht="6.75" customHeight="1" thickBot="1" x14ac:dyDescent="0.25">
      <c r="A35" s="1007"/>
      <c r="B35" s="1008"/>
      <c r="C35" s="1008"/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  <c r="O35" s="1008"/>
      <c r="P35" s="1008"/>
      <c r="Q35" s="1008"/>
      <c r="R35" s="1008"/>
      <c r="S35" s="1008"/>
      <c r="T35" s="1008"/>
      <c r="U35" s="1008"/>
      <c r="V35" s="1008"/>
      <c r="W35" s="1008"/>
      <c r="X35" s="1008"/>
      <c r="Y35" s="1009"/>
    </row>
    <row r="36" spans="1:29" ht="12.75" customHeight="1" x14ac:dyDescent="0.2">
      <c r="A36" s="973" t="s">
        <v>48</v>
      </c>
      <c r="B36" s="977" t="s">
        <v>65</v>
      </c>
      <c r="C36" s="978"/>
      <c r="D36" s="978"/>
      <c r="E36" s="979"/>
      <c r="F36" s="977" t="s">
        <v>24</v>
      </c>
      <c r="G36" s="978"/>
      <c r="H36" s="978"/>
      <c r="I36" s="979"/>
      <c r="J36" s="977" t="s">
        <v>100</v>
      </c>
      <c r="K36" s="978"/>
      <c r="L36" s="978"/>
      <c r="M36" s="979"/>
      <c r="N36" s="977" t="s">
        <v>66</v>
      </c>
      <c r="O36" s="978"/>
      <c r="P36" s="978"/>
      <c r="Q36" s="979"/>
      <c r="R36" s="977" t="s">
        <v>67</v>
      </c>
      <c r="S36" s="978"/>
      <c r="T36" s="978"/>
      <c r="U36" s="979"/>
      <c r="V36" s="1057" t="s">
        <v>14</v>
      </c>
      <c r="W36" s="1058"/>
      <c r="X36" s="1059"/>
      <c r="Y36" s="1010" t="s">
        <v>68</v>
      </c>
    </row>
    <row r="37" spans="1:29" ht="12.95" customHeight="1" thickBot="1" x14ac:dyDescent="0.25">
      <c r="A37" s="974"/>
      <c r="B37" s="602" t="s">
        <v>0</v>
      </c>
      <c r="C37" s="588" t="s">
        <v>1</v>
      </c>
      <c r="D37" s="980" t="s">
        <v>45</v>
      </c>
      <c r="E37" s="982"/>
      <c r="F37" s="601" t="s">
        <v>0</v>
      </c>
      <c r="G37" s="522" t="s">
        <v>1</v>
      </c>
      <c r="H37" s="981" t="s">
        <v>45</v>
      </c>
      <c r="I37" s="982"/>
      <c r="J37" s="601" t="s">
        <v>0</v>
      </c>
      <c r="K37" s="588" t="s">
        <v>1</v>
      </c>
      <c r="L37" s="984" t="s">
        <v>45</v>
      </c>
      <c r="M37" s="982"/>
      <c r="N37" s="601" t="s">
        <v>0</v>
      </c>
      <c r="O37" s="522" t="s">
        <v>1</v>
      </c>
      <c r="P37" s="984" t="s">
        <v>45</v>
      </c>
      <c r="Q37" s="982"/>
      <c r="R37" s="602" t="s">
        <v>0</v>
      </c>
      <c r="S37" s="522" t="s">
        <v>1</v>
      </c>
      <c r="T37" s="984" t="s">
        <v>45</v>
      </c>
      <c r="U37" s="982"/>
      <c r="V37" s="1060"/>
      <c r="W37" s="1061"/>
      <c r="X37" s="1062"/>
      <c r="Y37" s="1011"/>
    </row>
    <row r="38" spans="1:29" ht="12.95" customHeight="1" x14ac:dyDescent="0.2">
      <c r="A38" s="518" t="s">
        <v>111</v>
      </c>
      <c r="B38" s="597">
        <f t="shared" ref="B38:C40" si="5">F38+J38+N38+R38</f>
        <v>0</v>
      </c>
      <c r="C38" s="597">
        <f t="shared" si="5"/>
        <v>0</v>
      </c>
      <c r="D38" s="1000">
        <f>B38+C38</f>
        <v>0</v>
      </c>
      <c r="E38" s="1001"/>
      <c r="F38" s="598">
        <f>Raporti!D11</f>
        <v>0</v>
      </c>
      <c r="G38" s="589">
        <f>Raporti!D12</f>
        <v>0</v>
      </c>
      <c r="H38" s="1002">
        <f>F38+G38</f>
        <v>0</v>
      </c>
      <c r="I38" s="993"/>
      <c r="J38" s="598">
        <f>Raporti!D14</f>
        <v>0</v>
      </c>
      <c r="K38" s="589">
        <f>Raporti!D15</f>
        <v>0</v>
      </c>
      <c r="L38" s="1002">
        <f>J38+K38</f>
        <v>0</v>
      </c>
      <c r="M38" s="993"/>
      <c r="N38" s="601">
        <f>Raporti!D17</f>
        <v>0</v>
      </c>
      <c r="O38" s="589">
        <f>Raporti!D18</f>
        <v>0</v>
      </c>
      <c r="P38" s="1006">
        <f>N38+O38</f>
        <v>0</v>
      </c>
      <c r="Q38" s="1001"/>
      <c r="R38" s="523">
        <f>Raporti!D20</f>
        <v>0</v>
      </c>
      <c r="S38" s="589">
        <f>Raporti!D21</f>
        <v>0</v>
      </c>
      <c r="T38" s="1006">
        <f>R38+S38</f>
        <v>0</v>
      </c>
      <c r="U38" s="1001"/>
      <c r="V38" s="524" t="s">
        <v>111</v>
      </c>
      <c r="W38" s="1063" t="e">
        <f>'Statistika 1'!Z24</f>
        <v>#DIV/0!</v>
      </c>
      <c r="X38" s="1064"/>
      <c r="Y38" s="1011"/>
    </row>
    <row r="39" spans="1:29" ht="12.95" customHeight="1" thickBot="1" x14ac:dyDescent="0.25">
      <c r="A39" s="518" t="s">
        <v>112</v>
      </c>
      <c r="B39" s="597">
        <f>F39+J39+N39+R39</f>
        <v>0</v>
      </c>
      <c r="C39" s="591">
        <f t="shared" si="5"/>
        <v>0</v>
      </c>
      <c r="D39" s="1000">
        <f>B39+C39</f>
        <v>0</v>
      </c>
      <c r="E39" s="1001"/>
      <c r="F39" s="598">
        <f>Raporti!I11</f>
        <v>0</v>
      </c>
      <c r="G39" s="597">
        <f>Raporti!I12</f>
        <v>0</v>
      </c>
      <c r="H39" s="1002">
        <f>F39+G39</f>
        <v>0</v>
      </c>
      <c r="I39" s="993"/>
      <c r="J39" s="598">
        <f>Raporti!I14</f>
        <v>0</v>
      </c>
      <c r="K39" s="589">
        <f>Raporti!I15</f>
        <v>0</v>
      </c>
      <c r="L39" s="1002">
        <f>J39+K39</f>
        <v>0</v>
      </c>
      <c r="M39" s="993"/>
      <c r="N39" s="601">
        <f>Raporti!I17</f>
        <v>0</v>
      </c>
      <c r="O39" s="589">
        <f>Raporti!I18</f>
        <v>0</v>
      </c>
      <c r="P39" s="1006">
        <f>N39+O39</f>
        <v>0</v>
      </c>
      <c r="Q39" s="1001"/>
      <c r="R39" s="523">
        <f>Raporti!I20</f>
        <v>0</v>
      </c>
      <c r="S39" s="589">
        <f>Raporti!I21</f>
        <v>0</v>
      </c>
      <c r="T39" s="1006">
        <f>R39+S39</f>
        <v>0</v>
      </c>
      <c r="U39" s="1001"/>
      <c r="V39" s="525" t="s">
        <v>112</v>
      </c>
      <c r="W39" s="1065" t="e">
        <f>'Statistika 2'!Z24</f>
        <v>#DIV/0!</v>
      </c>
      <c r="X39" s="1066"/>
      <c r="Y39" s="1011"/>
    </row>
    <row r="40" spans="1:29" ht="12.95" customHeight="1" thickBot="1" x14ac:dyDescent="0.25">
      <c r="A40" s="610" t="s">
        <v>39</v>
      </c>
      <c r="B40" s="594">
        <f t="shared" si="5"/>
        <v>0</v>
      </c>
      <c r="C40" s="592">
        <f t="shared" si="5"/>
        <v>0</v>
      </c>
      <c r="D40" s="1003">
        <f>B40+C40</f>
        <v>0</v>
      </c>
      <c r="E40" s="1004"/>
      <c r="F40" s="595">
        <f>Raporti!O11</f>
        <v>0</v>
      </c>
      <c r="G40" s="590">
        <f>Raporti!O12</f>
        <v>0</v>
      </c>
      <c r="H40" s="998">
        <f>F40+G40</f>
        <v>0</v>
      </c>
      <c r="I40" s="995"/>
      <c r="J40" s="595">
        <f>Raporti!O14</f>
        <v>0</v>
      </c>
      <c r="K40" s="590">
        <f>Raporti!O15</f>
        <v>0</v>
      </c>
      <c r="L40" s="998">
        <f>J40+K40</f>
        <v>0</v>
      </c>
      <c r="M40" s="995"/>
      <c r="N40" s="526">
        <f>Raporti!O17</f>
        <v>0</v>
      </c>
      <c r="O40" s="590">
        <f>Raporti!O18</f>
        <v>0</v>
      </c>
      <c r="P40" s="1005">
        <f>N40+O40</f>
        <v>0</v>
      </c>
      <c r="Q40" s="1004"/>
      <c r="R40" s="527">
        <f>Raporti!O20</f>
        <v>0</v>
      </c>
      <c r="S40" s="590">
        <f>Raporti!O21</f>
        <v>0</v>
      </c>
      <c r="T40" s="1005">
        <f>R40+S40</f>
        <v>0</v>
      </c>
      <c r="U40" s="1004"/>
      <c r="V40" s="528" t="s">
        <v>39</v>
      </c>
      <c r="W40" s="1067" t="e">
        <f>'Statistika Përfundimtare'!Z24</f>
        <v>#DIV/0!</v>
      </c>
      <c r="X40" s="1068"/>
      <c r="Y40" s="1011"/>
    </row>
    <row r="41" spans="1:29" ht="4.5" customHeight="1" thickBot="1" x14ac:dyDescent="0.25">
      <c r="A41" s="1038"/>
      <c r="B41" s="1039"/>
      <c r="C41" s="1039"/>
      <c r="D41" s="1039"/>
      <c r="E41" s="1039"/>
      <c r="F41" s="1039"/>
      <c r="G41" s="1039"/>
      <c r="H41" s="1039"/>
      <c r="I41" s="1039"/>
      <c r="J41" s="1039"/>
      <c r="K41" s="1039"/>
      <c r="L41" s="1039"/>
      <c r="M41" s="1039"/>
      <c r="N41" s="1039"/>
      <c r="O41" s="1039"/>
      <c r="P41" s="1039"/>
      <c r="Q41" s="1039"/>
      <c r="R41" s="1039"/>
      <c r="S41" s="1039"/>
      <c r="T41" s="1039"/>
      <c r="U41" s="1039"/>
      <c r="V41" s="1039"/>
      <c r="W41" s="1040"/>
      <c r="X41" s="529"/>
      <c r="Y41" s="1012"/>
    </row>
    <row r="42" spans="1:29" ht="12.95" customHeight="1" x14ac:dyDescent="0.2">
      <c r="A42" s="973" t="s">
        <v>48</v>
      </c>
      <c r="B42" s="1014" t="s">
        <v>69</v>
      </c>
      <c r="C42" s="976"/>
      <c r="D42" s="976"/>
      <c r="E42" s="1015"/>
      <c r="F42" s="977" t="s">
        <v>99</v>
      </c>
      <c r="G42" s="978"/>
      <c r="H42" s="978"/>
      <c r="I42" s="978"/>
      <c r="J42" s="977" t="s">
        <v>70</v>
      </c>
      <c r="K42" s="978"/>
      <c r="L42" s="978"/>
      <c r="M42" s="978"/>
      <c r="N42" s="979"/>
      <c r="O42" s="977" t="s">
        <v>71</v>
      </c>
      <c r="P42" s="978"/>
      <c r="Q42" s="978"/>
      <c r="R42" s="978"/>
      <c r="S42" s="977" t="s">
        <v>29</v>
      </c>
      <c r="T42" s="978"/>
      <c r="U42" s="978"/>
      <c r="V42" s="978"/>
      <c r="W42" s="979"/>
      <c r="X42" s="1054"/>
      <c r="Y42" s="1012"/>
      <c r="AC42" s="8"/>
    </row>
    <row r="43" spans="1:29" ht="12.95" customHeight="1" x14ac:dyDescent="0.2">
      <c r="A43" s="974"/>
      <c r="B43" s="602" t="s">
        <v>0</v>
      </c>
      <c r="C43" s="522" t="s">
        <v>1</v>
      </c>
      <c r="D43" s="980" t="s">
        <v>45</v>
      </c>
      <c r="E43" s="982"/>
      <c r="F43" s="601" t="s">
        <v>0</v>
      </c>
      <c r="G43" s="984" t="s">
        <v>1</v>
      </c>
      <c r="H43" s="982"/>
      <c r="I43" s="601" t="s">
        <v>45</v>
      </c>
      <c r="J43" s="980" t="s">
        <v>0</v>
      </c>
      <c r="K43" s="983"/>
      <c r="L43" s="588" t="s">
        <v>1</v>
      </c>
      <c r="M43" s="980" t="s">
        <v>45</v>
      </c>
      <c r="N43" s="982"/>
      <c r="O43" s="601" t="s">
        <v>0</v>
      </c>
      <c r="P43" s="984" t="s">
        <v>1</v>
      </c>
      <c r="Q43" s="982"/>
      <c r="R43" s="601" t="s">
        <v>45</v>
      </c>
      <c r="S43" s="980" t="s">
        <v>0</v>
      </c>
      <c r="T43" s="983"/>
      <c r="U43" s="588" t="s">
        <v>1</v>
      </c>
      <c r="V43" s="980" t="s">
        <v>45</v>
      </c>
      <c r="W43" s="982"/>
      <c r="X43" s="1055"/>
      <c r="Y43" s="1012"/>
    </row>
    <row r="44" spans="1:29" ht="12.95" customHeight="1" x14ac:dyDescent="0.2">
      <c r="A44" s="518" t="s">
        <v>111</v>
      </c>
      <c r="B44" s="597">
        <f>F44+J44+O44</f>
        <v>0</v>
      </c>
      <c r="C44" s="589">
        <f>G44+L44+P44</f>
        <v>0</v>
      </c>
      <c r="D44" s="1000">
        <f>B44+C44</f>
        <v>0</v>
      </c>
      <c r="E44" s="1001"/>
      <c r="F44" s="598">
        <f>Raporti!D26</f>
        <v>0</v>
      </c>
      <c r="G44" s="999">
        <f>Raporti!D27</f>
        <v>0</v>
      </c>
      <c r="H44" s="1001"/>
      <c r="I44" s="598">
        <f>F44+G44</f>
        <v>0</v>
      </c>
      <c r="J44" s="1000">
        <f>Raporti!D29</f>
        <v>0</v>
      </c>
      <c r="K44" s="1006"/>
      <c r="L44" s="597">
        <f>Raporti!D30</f>
        <v>0</v>
      </c>
      <c r="M44" s="1000">
        <f>J44+L44</f>
        <v>0</v>
      </c>
      <c r="N44" s="1001"/>
      <c r="O44" s="598">
        <f>Raporti!D32</f>
        <v>0</v>
      </c>
      <c r="P44" s="999">
        <f>Raporti!D33</f>
        <v>0</v>
      </c>
      <c r="Q44" s="1001"/>
      <c r="R44" s="598">
        <f>O44+P44</f>
        <v>0</v>
      </c>
      <c r="S44" s="1000">
        <f>Raporti!D38</f>
        <v>0</v>
      </c>
      <c r="T44" s="1006"/>
      <c r="U44" s="597">
        <f>Raporti!D39</f>
        <v>0</v>
      </c>
      <c r="V44" s="1000">
        <f>S44+U44</f>
        <v>0</v>
      </c>
      <c r="W44" s="1001"/>
      <c r="X44" s="1055"/>
      <c r="Y44" s="1012"/>
    </row>
    <row r="45" spans="1:29" ht="12.95" customHeight="1" thickBot="1" x14ac:dyDescent="0.25">
      <c r="A45" s="520" t="s">
        <v>112</v>
      </c>
      <c r="B45" s="597">
        <f>F45+J45+O45</f>
        <v>0</v>
      </c>
      <c r="C45" s="589">
        <f>G45+L45+P45</f>
        <v>0</v>
      </c>
      <c r="D45" s="1000">
        <f>B45+C45</f>
        <v>0</v>
      </c>
      <c r="E45" s="1001"/>
      <c r="F45" s="598">
        <f>Raporti!I26</f>
        <v>0</v>
      </c>
      <c r="G45" s="999">
        <f>Raporti!I27</f>
        <v>0</v>
      </c>
      <c r="H45" s="1001"/>
      <c r="I45" s="598">
        <f>F45+G45</f>
        <v>0</v>
      </c>
      <c r="J45" s="1000">
        <f>Raporti!I29</f>
        <v>0</v>
      </c>
      <c r="K45" s="1006"/>
      <c r="L45" s="597">
        <f>Raporti!I30</f>
        <v>0</v>
      </c>
      <c r="M45" s="1000">
        <f>J45+L45</f>
        <v>0</v>
      </c>
      <c r="N45" s="1001"/>
      <c r="O45" s="598">
        <f>Raporti!I32</f>
        <v>0</v>
      </c>
      <c r="P45" s="999">
        <f>Raporti!I33</f>
        <v>0</v>
      </c>
      <c r="Q45" s="1001"/>
      <c r="R45" s="598">
        <f>O45+P45</f>
        <v>0</v>
      </c>
      <c r="S45" s="1000">
        <f>Raporti!I38</f>
        <v>0</v>
      </c>
      <c r="T45" s="1006"/>
      <c r="U45" s="597">
        <f>Raporti!I39</f>
        <v>0</v>
      </c>
      <c r="V45" s="1000">
        <f>S45+U45</f>
        <v>0</v>
      </c>
      <c r="W45" s="1001"/>
      <c r="X45" s="1055"/>
      <c r="Y45" s="1012"/>
    </row>
    <row r="46" spans="1:29" ht="12.95" customHeight="1" thickBot="1" x14ac:dyDescent="0.25">
      <c r="A46" s="610" t="s">
        <v>39</v>
      </c>
      <c r="B46" s="597">
        <f>F46+J46+O46</f>
        <v>0</v>
      </c>
      <c r="C46" s="589">
        <f>G46+L46+P46</f>
        <v>0</v>
      </c>
      <c r="D46" s="1000">
        <f>B46+C46</f>
        <v>0</v>
      </c>
      <c r="E46" s="1001"/>
      <c r="F46" s="595">
        <f>Raporti!O26</f>
        <v>0</v>
      </c>
      <c r="G46" s="999">
        <f>Raporti!O27</f>
        <v>0</v>
      </c>
      <c r="H46" s="1001"/>
      <c r="I46" s="598">
        <f>F46+G46</f>
        <v>0</v>
      </c>
      <c r="J46" s="1003">
        <f>Raporti!O29</f>
        <v>0</v>
      </c>
      <c r="K46" s="1005"/>
      <c r="L46" s="594">
        <f>Raporti!O30</f>
        <v>0</v>
      </c>
      <c r="M46" s="1003">
        <f>J46+L46</f>
        <v>0</v>
      </c>
      <c r="N46" s="1004"/>
      <c r="O46" s="595">
        <f>Raporti!O32</f>
        <v>0</v>
      </c>
      <c r="P46" s="997">
        <f>Raporti!O33</f>
        <v>0</v>
      </c>
      <c r="Q46" s="1004"/>
      <c r="R46" s="595">
        <f>O46+P46</f>
        <v>0</v>
      </c>
      <c r="S46" s="1003">
        <f>Raporti!O38</f>
        <v>0</v>
      </c>
      <c r="T46" s="1005"/>
      <c r="U46" s="594">
        <f>Raporti!O39</f>
        <v>0</v>
      </c>
      <c r="V46" s="1003">
        <f>S46+U46</f>
        <v>0</v>
      </c>
      <c r="W46" s="1004"/>
      <c r="X46" s="1056"/>
      <c r="Y46" s="1013"/>
    </row>
    <row r="47" spans="1:29" ht="12.95" customHeight="1" x14ac:dyDescent="0.2">
      <c r="A47" s="1016" t="s">
        <v>48</v>
      </c>
      <c r="B47" s="977" t="s">
        <v>72</v>
      </c>
      <c r="C47" s="978"/>
      <c r="D47" s="978"/>
      <c r="E47" s="978"/>
      <c r="F47" s="978"/>
      <c r="G47" s="978"/>
      <c r="H47" s="978"/>
      <c r="I47" s="978"/>
      <c r="J47" s="1041"/>
      <c r="K47" s="1042"/>
      <c r="L47" s="1042"/>
      <c r="M47" s="1042"/>
      <c r="N47" s="1042"/>
      <c r="O47" s="1043"/>
      <c r="P47" s="1019" t="s">
        <v>45</v>
      </c>
      <c r="Q47" s="1021" t="s">
        <v>73</v>
      </c>
      <c r="R47" s="1022"/>
      <c r="S47" s="1022"/>
      <c r="T47" s="1022"/>
      <c r="U47" s="1022"/>
      <c r="V47" s="1022"/>
      <c r="W47" s="1022"/>
      <c r="X47" s="1023"/>
      <c r="Y47" s="1024"/>
    </row>
    <row r="48" spans="1:29" ht="12.95" customHeight="1" x14ac:dyDescent="0.2">
      <c r="A48" s="1017"/>
      <c r="B48" s="1025" t="s">
        <v>74</v>
      </c>
      <c r="C48" s="1026"/>
      <c r="D48" s="1026"/>
      <c r="E48" s="1026"/>
      <c r="F48" s="1026" t="s">
        <v>75</v>
      </c>
      <c r="G48" s="1026"/>
      <c r="H48" s="1026"/>
      <c r="I48" s="1026"/>
      <c r="J48" s="1044"/>
      <c r="K48" s="1045"/>
      <c r="L48" s="1045"/>
      <c r="M48" s="1045"/>
      <c r="N48" s="1045"/>
      <c r="O48" s="1046"/>
      <c r="P48" s="1019"/>
      <c r="Q48" s="1027" t="s">
        <v>76</v>
      </c>
      <c r="R48" s="1028"/>
      <c r="S48" s="1028"/>
      <c r="T48" s="1027" t="s">
        <v>77</v>
      </c>
      <c r="U48" s="1028"/>
      <c r="V48" s="1031"/>
      <c r="W48" s="1028" t="s">
        <v>78</v>
      </c>
      <c r="X48" s="1028"/>
      <c r="Y48" s="1031"/>
      <c r="AB48" s="9"/>
    </row>
    <row r="49" spans="1:25" ht="12.95" customHeight="1" x14ac:dyDescent="0.2">
      <c r="A49" s="1018"/>
      <c r="B49" s="530" t="s">
        <v>0</v>
      </c>
      <c r="C49" s="600" t="s">
        <v>1</v>
      </c>
      <c r="D49" s="1035" t="s">
        <v>45</v>
      </c>
      <c r="E49" s="1036"/>
      <c r="F49" s="600" t="s">
        <v>0</v>
      </c>
      <c r="G49" s="1037" t="s">
        <v>1</v>
      </c>
      <c r="H49" s="1037"/>
      <c r="I49" s="599" t="s">
        <v>45</v>
      </c>
      <c r="J49" s="1044"/>
      <c r="K49" s="1045"/>
      <c r="L49" s="1045"/>
      <c r="M49" s="1045"/>
      <c r="N49" s="1045"/>
      <c r="O49" s="1046"/>
      <c r="P49" s="1020"/>
      <c r="Q49" s="1029"/>
      <c r="R49" s="1030"/>
      <c r="S49" s="1030"/>
      <c r="T49" s="1032"/>
      <c r="U49" s="1033"/>
      <c r="V49" s="1034"/>
      <c r="W49" s="1033"/>
      <c r="X49" s="1033"/>
      <c r="Y49" s="1034"/>
    </row>
    <row r="50" spans="1:25" ht="12.95" customHeight="1" x14ac:dyDescent="0.2">
      <c r="A50" s="518" t="s">
        <v>111</v>
      </c>
      <c r="B50" s="598">
        <f>'Perioda 1'!Y3</f>
        <v>0</v>
      </c>
      <c r="C50" s="598">
        <f>'Perioda 1'!AA3</f>
        <v>0</v>
      </c>
      <c r="D50" s="1000">
        <f>B50+C50</f>
        <v>0</v>
      </c>
      <c r="E50" s="1001"/>
      <c r="F50" s="589">
        <f>'Perioda 1'!Z3</f>
        <v>0</v>
      </c>
      <c r="G50" s="1006">
        <f>'Perioda 1'!AB3</f>
        <v>0</v>
      </c>
      <c r="H50" s="1006"/>
      <c r="I50" s="598">
        <f>F50+G50</f>
        <v>0</v>
      </c>
      <c r="J50" s="1044"/>
      <c r="K50" s="1045"/>
      <c r="L50" s="1045"/>
      <c r="M50" s="1045"/>
      <c r="N50" s="1045"/>
      <c r="O50" s="1046"/>
      <c r="P50" s="531" t="s">
        <v>111</v>
      </c>
      <c r="Q50" s="1002">
        <f>'Planifikimi i orëve'!C22</f>
        <v>0</v>
      </c>
      <c r="R50" s="992"/>
      <c r="S50" s="992"/>
      <c r="T50" s="991">
        <f>'Planifikimi i orëve'!D22</f>
        <v>0</v>
      </c>
      <c r="U50" s="992"/>
      <c r="V50" s="993"/>
      <c r="W50" s="992">
        <f>'Planifikimi i orëve'!E22</f>
        <v>0</v>
      </c>
      <c r="X50" s="992"/>
      <c r="Y50" s="993"/>
    </row>
    <row r="51" spans="1:25" ht="12.95" customHeight="1" thickBot="1" x14ac:dyDescent="0.25">
      <c r="A51" s="518" t="s">
        <v>112</v>
      </c>
      <c r="B51" s="598">
        <f>'Perioda 2'!Y3</f>
        <v>0</v>
      </c>
      <c r="C51" s="598">
        <f>'Perioda 2'!AA3</f>
        <v>0</v>
      </c>
      <c r="D51" s="1000">
        <f>B51+C51</f>
        <v>0</v>
      </c>
      <c r="E51" s="1001"/>
      <c r="F51" s="589">
        <f>'Perioda 2'!Z3</f>
        <v>0</v>
      </c>
      <c r="G51" s="1006">
        <f>'Perioda 2'!AB3</f>
        <v>0</v>
      </c>
      <c r="H51" s="1006"/>
      <c r="I51" s="598">
        <f>F51+G51</f>
        <v>0</v>
      </c>
      <c r="J51" s="1044"/>
      <c r="K51" s="1045"/>
      <c r="L51" s="1045"/>
      <c r="M51" s="1045"/>
      <c r="N51" s="1045"/>
      <c r="O51" s="1046"/>
      <c r="P51" s="531" t="s">
        <v>112</v>
      </c>
      <c r="Q51" s="1002">
        <f>'Planifikimi i orëve'!F22</f>
        <v>0</v>
      </c>
      <c r="R51" s="992"/>
      <c r="S51" s="992"/>
      <c r="T51" s="991">
        <f>'Planifikimi i orëve'!G22</f>
        <v>0</v>
      </c>
      <c r="U51" s="992"/>
      <c r="V51" s="993"/>
      <c r="W51" s="992">
        <f>'Planifikimi i orëve'!H22</f>
        <v>0</v>
      </c>
      <c r="X51" s="992"/>
      <c r="Y51" s="993"/>
    </row>
    <row r="52" spans="1:25" ht="12.95" customHeight="1" thickBot="1" x14ac:dyDescent="0.25">
      <c r="A52" s="610" t="s">
        <v>39</v>
      </c>
      <c r="B52" s="595">
        <f>SUM(B50:B51)</f>
        <v>0</v>
      </c>
      <c r="C52" s="595">
        <f>SUM(C50:C51)</f>
        <v>0</v>
      </c>
      <c r="D52" s="1003">
        <f>B52+C52</f>
        <v>0</v>
      </c>
      <c r="E52" s="1004">
        <f>SUM(E50:E51)</f>
        <v>0</v>
      </c>
      <c r="F52" s="595">
        <f>SUM(F50:F51)</f>
        <v>0</v>
      </c>
      <c r="G52" s="1005">
        <f>SUM(G50:G51)</f>
        <v>0</v>
      </c>
      <c r="H52" s="1004"/>
      <c r="I52" s="595">
        <f>F52+G52</f>
        <v>0</v>
      </c>
      <c r="J52" s="1047"/>
      <c r="K52" s="1048"/>
      <c r="L52" s="1048"/>
      <c r="M52" s="1048"/>
      <c r="N52" s="1048"/>
      <c r="O52" s="1049"/>
      <c r="P52" s="532" t="s">
        <v>39</v>
      </c>
      <c r="Q52" s="994">
        <f>'Planifikimi i orëve'!I22</f>
        <v>0</v>
      </c>
      <c r="R52" s="996"/>
      <c r="S52" s="996"/>
      <c r="T52" s="994">
        <f>'Planifikimi i orëve'!J22</f>
        <v>0</v>
      </c>
      <c r="U52" s="996"/>
      <c r="V52" s="995"/>
      <c r="W52" s="996">
        <f>'Planifikimi i orëve'!K22</f>
        <v>0</v>
      </c>
      <c r="X52" s="996"/>
      <c r="Y52" s="995"/>
    </row>
    <row r="53" spans="1:25" ht="9.75" customHeight="1" x14ac:dyDescent="0.2">
      <c r="A53" s="921"/>
      <c r="B53" s="921"/>
      <c r="C53" s="921"/>
      <c r="D53" s="921"/>
      <c r="E53" s="921"/>
      <c r="F53" s="921"/>
      <c r="G53" s="921"/>
      <c r="H53" s="921"/>
      <c r="I53" s="921"/>
      <c r="J53" s="921"/>
      <c r="K53" s="921"/>
      <c r="L53" s="921"/>
      <c r="M53" s="921"/>
      <c r="N53" s="921"/>
      <c r="O53" s="921"/>
      <c r="P53" s="921"/>
      <c r="Q53" s="921"/>
      <c r="R53" s="921"/>
      <c r="S53" s="921"/>
      <c r="T53" s="921"/>
      <c r="U53" s="921"/>
      <c r="V53" s="921"/>
      <c r="W53" s="921"/>
      <c r="X53" s="921"/>
      <c r="Y53" s="921"/>
    </row>
    <row r="54" spans="1:25" ht="16.5" customHeight="1" thickBot="1" x14ac:dyDescent="0.3">
      <c r="A54" s="923" t="s">
        <v>186</v>
      </c>
      <c r="B54" s="923"/>
      <c r="C54" s="1050">
        <v>44747</v>
      </c>
      <c r="D54" s="1050"/>
      <c r="E54" s="11"/>
      <c r="F54" s="7"/>
      <c r="G54" s="7"/>
      <c r="H54" s="7"/>
      <c r="I54" s="7"/>
      <c r="J54" s="7"/>
      <c r="K54" s="7"/>
      <c r="L54" s="7"/>
      <c r="M54" s="10"/>
      <c r="N54" s="924" t="s">
        <v>109</v>
      </c>
      <c r="O54" s="924"/>
      <c r="P54" s="924"/>
      <c r="Q54" s="924"/>
      <c r="R54" s="924"/>
      <c r="S54" s="1051" t="str">
        <f>Ditari!H2</f>
        <v>Skender Gashi</v>
      </c>
      <c r="T54" s="1052"/>
      <c r="U54" s="1052"/>
      <c r="V54" s="1052"/>
      <c r="W54" s="1052"/>
      <c r="X54" s="1052"/>
      <c r="Y54" s="1053"/>
    </row>
    <row r="55" spans="1:25" x14ac:dyDescent="0.2">
      <c r="A55" s="922"/>
      <c r="B55" s="922"/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2"/>
      <c r="U55" s="922"/>
      <c r="V55" s="922"/>
      <c r="W55" s="922"/>
      <c r="X55" s="922"/>
      <c r="Y55" s="922"/>
    </row>
  </sheetData>
  <sheetProtection algorithmName="SHA-512" hashValue="VJES7LomaQ/5xXgrobFUIMbX18EP/4WtjuRFtnuTshCnNSlB7cGa1Qlb3aLh0VwcGwrJkayEWMZHHGb/hHkZ2Q==" saltValue="gt058Mj/nOaCPU1oiX6Tog==" spinCount="100000" sheet="1" objects="1" scenarios="1"/>
  <mergeCells count="182">
    <mergeCell ref="T37:U37"/>
    <mergeCell ref="T38:U38"/>
    <mergeCell ref="T39:U39"/>
    <mergeCell ref="T40:U40"/>
    <mergeCell ref="R36:U36"/>
    <mergeCell ref="V36:X37"/>
    <mergeCell ref="W38:X38"/>
    <mergeCell ref="W39:X39"/>
    <mergeCell ref="W40:X40"/>
    <mergeCell ref="H37:I37"/>
    <mergeCell ref="H38:I38"/>
    <mergeCell ref="H39:I39"/>
    <mergeCell ref="H40:I40"/>
    <mergeCell ref="H31:I31"/>
    <mergeCell ref="H32:I32"/>
    <mergeCell ref="H33:I33"/>
    <mergeCell ref="H34:I34"/>
    <mergeCell ref="L37:M37"/>
    <mergeCell ref="J36:M36"/>
    <mergeCell ref="J34:K34"/>
    <mergeCell ref="M34:N34"/>
    <mergeCell ref="N36:Q36"/>
    <mergeCell ref="O33:Q33"/>
    <mergeCell ref="A41:W41"/>
    <mergeCell ref="J47:O52"/>
    <mergeCell ref="T52:V52"/>
    <mergeCell ref="W52:Y52"/>
    <mergeCell ref="C54:D54"/>
    <mergeCell ref="S54:Y54"/>
    <mergeCell ref="D52:E52"/>
    <mergeCell ref="G52:H52"/>
    <mergeCell ref="Q52:S52"/>
    <mergeCell ref="D51:E51"/>
    <mergeCell ref="G51:H51"/>
    <mergeCell ref="Q51:S51"/>
    <mergeCell ref="T51:V51"/>
    <mergeCell ref="W51:Y51"/>
    <mergeCell ref="D50:E50"/>
    <mergeCell ref="G50:H50"/>
    <mergeCell ref="V46:W46"/>
    <mergeCell ref="M46:N46"/>
    <mergeCell ref="P46:Q46"/>
    <mergeCell ref="S46:T46"/>
    <mergeCell ref="Q50:S50"/>
    <mergeCell ref="T50:V50"/>
    <mergeCell ref="W50:Y50"/>
    <mergeCell ref="X42:X46"/>
    <mergeCell ref="A47:A49"/>
    <mergeCell ref="B47:I47"/>
    <mergeCell ref="P47:P49"/>
    <mergeCell ref="Q47:Y47"/>
    <mergeCell ref="B48:E48"/>
    <mergeCell ref="F48:I48"/>
    <mergeCell ref="Q48:S49"/>
    <mergeCell ref="T48:V49"/>
    <mergeCell ref="W48:Y49"/>
    <mergeCell ref="D49:E49"/>
    <mergeCell ref="G49:H49"/>
    <mergeCell ref="D46:E46"/>
    <mergeCell ref="G46:H46"/>
    <mergeCell ref="J46:K46"/>
    <mergeCell ref="S44:T44"/>
    <mergeCell ref="V44:W44"/>
    <mergeCell ref="D45:E45"/>
    <mergeCell ref="G45:H45"/>
    <mergeCell ref="J45:K45"/>
    <mergeCell ref="V45:W45"/>
    <mergeCell ref="M45:N45"/>
    <mergeCell ref="P45:Q45"/>
    <mergeCell ref="S45:T45"/>
    <mergeCell ref="D44:E44"/>
    <mergeCell ref="G44:H44"/>
    <mergeCell ref="J44:K44"/>
    <mergeCell ref="M44:N44"/>
    <mergeCell ref="P44:Q44"/>
    <mergeCell ref="F42:I42"/>
    <mergeCell ref="J42:N42"/>
    <mergeCell ref="O42:R42"/>
    <mergeCell ref="S42:W42"/>
    <mergeCell ref="V43:W43"/>
    <mergeCell ref="M43:N43"/>
    <mergeCell ref="P43:Q43"/>
    <mergeCell ref="S43:T43"/>
    <mergeCell ref="D43:E43"/>
    <mergeCell ref="G43:H43"/>
    <mergeCell ref="J43:K43"/>
    <mergeCell ref="T33:V33"/>
    <mergeCell ref="D32:E32"/>
    <mergeCell ref="J32:K32"/>
    <mergeCell ref="M32:N32"/>
    <mergeCell ref="O32:Q32"/>
    <mergeCell ref="R32:S32"/>
    <mergeCell ref="D40:E40"/>
    <mergeCell ref="P40:Q40"/>
    <mergeCell ref="L39:M39"/>
    <mergeCell ref="D39:E39"/>
    <mergeCell ref="L40:M40"/>
    <mergeCell ref="P39:Q39"/>
    <mergeCell ref="P38:Q38"/>
    <mergeCell ref="A35:Y35"/>
    <mergeCell ref="A36:A37"/>
    <mergeCell ref="B36:E36"/>
    <mergeCell ref="F36:I36"/>
    <mergeCell ref="Y36:Y46"/>
    <mergeCell ref="D37:E37"/>
    <mergeCell ref="L38:M38"/>
    <mergeCell ref="P37:Q37"/>
    <mergeCell ref="D38:E38"/>
    <mergeCell ref="A42:A43"/>
    <mergeCell ref="B42:E42"/>
    <mergeCell ref="A2:S2"/>
    <mergeCell ref="B28:D28"/>
    <mergeCell ref="A29:Y29"/>
    <mergeCell ref="A30:A31"/>
    <mergeCell ref="B30:E30"/>
    <mergeCell ref="F30:I30"/>
    <mergeCell ref="J30:N30"/>
    <mergeCell ref="O30:V30"/>
    <mergeCell ref="T31:V31"/>
    <mergeCell ref="D31:E31"/>
    <mergeCell ref="J31:K31"/>
    <mergeCell ref="M31:N31"/>
    <mergeCell ref="O31:Q31"/>
    <mergeCell ref="R31:S31"/>
    <mergeCell ref="W30:Y34"/>
    <mergeCell ref="T32:V32"/>
    <mergeCell ref="D33:E33"/>
    <mergeCell ref="D34:E34"/>
    <mergeCell ref="O34:Q34"/>
    <mergeCell ref="R34:S34"/>
    <mergeCell ref="T34:V34"/>
    <mergeCell ref="J33:K33"/>
    <mergeCell ref="M33:N33"/>
    <mergeCell ref="R33:S33"/>
    <mergeCell ref="B17:D17"/>
    <mergeCell ref="B18:D18"/>
    <mergeCell ref="B19:D19"/>
    <mergeCell ref="B26:D26"/>
    <mergeCell ref="B27:D27"/>
    <mergeCell ref="T2:U2"/>
    <mergeCell ref="E3:J3"/>
    <mergeCell ref="K3:Q3"/>
    <mergeCell ref="A4:C4"/>
    <mergeCell ref="D4:W4"/>
    <mergeCell ref="B8:D8"/>
    <mergeCell ref="B9:D9"/>
    <mergeCell ref="B10:D10"/>
    <mergeCell ref="Q6:S6"/>
    <mergeCell ref="T6:V6"/>
    <mergeCell ref="W6:Y6"/>
    <mergeCell ref="E7:G7"/>
    <mergeCell ref="H7:J7"/>
    <mergeCell ref="K7:M7"/>
    <mergeCell ref="N7:P7"/>
    <mergeCell ref="Q7:S7"/>
    <mergeCell ref="T7:V7"/>
    <mergeCell ref="W7:Y7"/>
    <mergeCell ref="A6:D7"/>
    <mergeCell ref="Z31:AA31"/>
    <mergeCell ref="AB31:AC31"/>
    <mergeCell ref="A1:S1"/>
    <mergeCell ref="V2:Y2"/>
    <mergeCell ref="A53:Y53"/>
    <mergeCell ref="A55:Y55"/>
    <mergeCell ref="A54:B54"/>
    <mergeCell ref="N54:R54"/>
    <mergeCell ref="E6:G6"/>
    <mergeCell ref="H6:J6"/>
    <mergeCell ref="K6:M6"/>
    <mergeCell ref="N6:P6"/>
    <mergeCell ref="B11:D11"/>
    <mergeCell ref="B12:D12"/>
    <mergeCell ref="B13:D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</mergeCells>
  <pageMargins left="0.75" right="0.75" top="1" bottom="1" header="0.5" footer="0.5"/>
  <pageSetup scale="97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B1:AO37"/>
  <sheetViews>
    <sheetView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N14" sqref="N14"/>
    </sheetView>
  </sheetViews>
  <sheetFormatPr defaultRowHeight="15" x14ac:dyDescent="0.25"/>
  <cols>
    <col min="1" max="1" width="9.140625" style="1"/>
    <col min="2" max="2" width="3.7109375" style="1" customWidth="1"/>
    <col min="3" max="3" width="5.7109375" style="1" customWidth="1"/>
    <col min="4" max="5" width="6.28515625" style="1" customWidth="1"/>
    <col min="6" max="23" width="5.7109375" style="1" customWidth="1"/>
    <col min="24" max="58" width="8.7109375" style="1" customWidth="1"/>
    <col min="59" max="16384" width="9.140625" style="1"/>
  </cols>
  <sheetData>
    <row r="1" spans="2:41" ht="19.5" thickBot="1" x14ac:dyDescent="0.35">
      <c r="B1" s="1116" t="s">
        <v>149</v>
      </c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8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</row>
    <row r="2" spans="2:41" ht="19.5" thickBot="1" x14ac:dyDescent="0.35">
      <c r="B2" s="1112" t="s">
        <v>2</v>
      </c>
      <c r="C2" s="1112"/>
      <c r="D2" s="559" t="str">
        <f>Emrat!A3</f>
        <v>VI-1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41" ht="15.75" thickBot="1" x14ac:dyDescent="0.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2:41" ht="20.100000000000001" customHeight="1" x14ac:dyDescent="0.25">
      <c r="B4" s="93"/>
      <c r="C4" s="1078" t="s">
        <v>55</v>
      </c>
      <c r="D4" s="1079"/>
      <c r="E4" s="1078" t="s">
        <v>147</v>
      </c>
      <c r="F4" s="1079"/>
      <c r="G4" s="1078" t="s">
        <v>26</v>
      </c>
      <c r="H4" s="1079"/>
      <c r="I4" s="1078" t="s">
        <v>57</v>
      </c>
      <c r="J4" s="1079"/>
      <c r="K4" s="1078" t="s">
        <v>129</v>
      </c>
      <c r="L4" s="1079"/>
      <c r="M4" s="1078" t="s">
        <v>133</v>
      </c>
      <c r="N4" s="1079"/>
      <c r="O4" s="1078" t="s">
        <v>165</v>
      </c>
      <c r="P4" s="1079"/>
      <c r="Q4" s="1078" t="s">
        <v>127</v>
      </c>
      <c r="R4" s="1092"/>
      <c r="S4" s="1078" t="s">
        <v>50</v>
      </c>
      <c r="T4" s="1092"/>
      <c r="U4" s="1072" t="s">
        <v>128</v>
      </c>
      <c r="V4" s="1073"/>
      <c r="W4" s="1074"/>
    </row>
    <row r="5" spans="2:41" ht="20.100000000000001" customHeight="1" thickBot="1" x14ac:dyDescent="0.3">
      <c r="B5" s="93"/>
      <c r="C5" s="1080"/>
      <c r="D5" s="1081"/>
      <c r="E5" s="1080"/>
      <c r="F5" s="1081"/>
      <c r="G5" s="1080"/>
      <c r="H5" s="1081"/>
      <c r="I5" s="1080"/>
      <c r="J5" s="1081"/>
      <c r="K5" s="1080"/>
      <c r="L5" s="1081"/>
      <c r="M5" s="1080"/>
      <c r="N5" s="1081"/>
      <c r="O5" s="1080"/>
      <c r="P5" s="1081"/>
      <c r="Q5" s="1080"/>
      <c r="R5" s="1093"/>
      <c r="S5" s="1080"/>
      <c r="T5" s="1093"/>
      <c r="U5" s="1075"/>
      <c r="V5" s="1076"/>
      <c r="W5" s="1077"/>
    </row>
    <row r="6" spans="2:41" x14ac:dyDescent="0.25">
      <c r="B6" s="93"/>
      <c r="C6" s="156" t="s">
        <v>0</v>
      </c>
      <c r="D6" s="157" t="s">
        <v>1</v>
      </c>
      <c r="E6" s="156" t="s">
        <v>0</v>
      </c>
      <c r="F6" s="157" t="s">
        <v>1</v>
      </c>
      <c r="G6" s="156" t="s">
        <v>0</v>
      </c>
      <c r="H6" s="157" t="s">
        <v>1</v>
      </c>
      <c r="I6" s="156" t="s">
        <v>0</v>
      </c>
      <c r="J6" s="157" t="s">
        <v>1</v>
      </c>
      <c r="K6" s="156" t="s">
        <v>0</v>
      </c>
      <c r="L6" s="157" t="s">
        <v>1</v>
      </c>
      <c r="M6" s="156" t="s">
        <v>0</v>
      </c>
      <c r="N6" s="158" t="s">
        <v>1</v>
      </c>
      <c r="O6" s="159" t="s">
        <v>0</v>
      </c>
      <c r="P6" s="160" t="s">
        <v>1</v>
      </c>
      <c r="Q6" s="156" t="s">
        <v>0</v>
      </c>
      <c r="R6" s="157" t="s">
        <v>1</v>
      </c>
      <c r="S6" s="156" t="s">
        <v>0</v>
      </c>
      <c r="T6" s="157" t="s">
        <v>1</v>
      </c>
      <c r="U6" s="161" t="s">
        <v>0</v>
      </c>
      <c r="V6" s="258" t="s">
        <v>1</v>
      </c>
      <c r="W6" s="259" t="s">
        <v>45</v>
      </c>
    </row>
    <row r="7" spans="2:41" ht="15.75" thickBot="1" x14ac:dyDescent="0.3">
      <c r="B7" s="93"/>
      <c r="C7" s="148">
        <f>Raporti!D11</f>
        <v>0</v>
      </c>
      <c r="D7" s="149">
        <f>Raporti!D12</f>
        <v>0</v>
      </c>
      <c r="E7" s="150">
        <f>Raporti!D14</f>
        <v>0</v>
      </c>
      <c r="F7" s="149">
        <f>Raporti!D15</f>
        <v>0</v>
      </c>
      <c r="G7" s="150">
        <f>Raporti!D17</f>
        <v>0</v>
      </c>
      <c r="H7" s="149">
        <f>Raporti!D18</f>
        <v>0</v>
      </c>
      <c r="I7" s="150">
        <f>Raporti!D20</f>
        <v>0</v>
      </c>
      <c r="J7" s="149">
        <f>Raporti!D21</f>
        <v>0</v>
      </c>
      <c r="K7" s="150">
        <f>Raporti!D26</f>
        <v>0</v>
      </c>
      <c r="L7" s="149">
        <f>Raporti!D27</f>
        <v>0</v>
      </c>
      <c r="M7" s="150">
        <f>Raporti!D29</f>
        <v>0</v>
      </c>
      <c r="N7" s="151">
        <f>Raporti!D30</f>
        <v>0</v>
      </c>
      <c r="O7" s="152">
        <f>Raporti!D32</f>
        <v>0</v>
      </c>
      <c r="P7" s="153">
        <f>Raporti!D33</f>
        <v>0</v>
      </c>
      <c r="Q7" s="422"/>
      <c r="R7" s="423"/>
      <c r="S7" s="154">
        <f>Raporti!D38</f>
        <v>0</v>
      </c>
      <c r="T7" s="155">
        <f>Raporti!D39</f>
        <v>0</v>
      </c>
      <c r="U7" s="350">
        <f>C7+E7+G7+I7+K7+M7+O7+Q7+S7</f>
        <v>0</v>
      </c>
      <c r="V7" s="351">
        <f>D7+F7+H7+J7+L7+N7+P7+R7+T7</f>
        <v>0</v>
      </c>
      <c r="W7" s="352">
        <f>U7+V7</f>
        <v>0</v>
      </c>
    </row>
    <row r="8" spans="2:41" ht="15.75" thickBot="1" x14ac:dyDescent="0.3">
      <c r="B8" s="93"/>
      <c r="C8" s="93"/>
      <c r="D8" s="93"/>
      <c r="E8" s="93"/>
      <c r="F8" s="93"/>
      <c r="G8" s="93"/>
      <c r="H8" s="93" t="s">
        <v>131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2:41" ht="15" customHeight="1" thickBot="1" x14ac:dyDescent="0.3">
      <c r="B9" s="1113" t="s">
        <v>33</v>
      </c>
      <c r="C9" s="1097" t="s">
        <v>130</v>
      </c>
      <c r="D9" s="1098"/>
      <c r="E9" s="1098"/>
      <c r="F9" s="1099"/>
      <c r="G9" s="1082" t="s">
        <v>55</v>
      </c>
      <c r="H9" s="1083"/>
      <c r="I9" s="1078" t="s">
        <v>154</v>
      </c>
      <c r="J9" s="1079"/>
      <c r="K9" s="1078" t="s">
        <v>26</v>
      </c>
      <c r="L9" s="1079"/>
      <c r="M9" s="1078" t="s">
        <v>57</v>
      </c>
      <c r="N9" s="1079"/>
      <c r="O9" s="1078" t="s">
        <v>156</v>
      </c>
      <c r="P9" s="1079"/>
      <c r="Q9" s="1078" t="s">
        <v>50</v>
      </c>
      <c r="R9" s="1079"/>
      <c r="S9" s="1078" t="s">
        <v>128</v>
      </c>
      <c r="T9" s="1091"/>
      <c r="U9" s="1079"/>
    </row>
    <row r="10" spans="2:41" ht="15" customHeight="1" thickBot="1" x14ac:dyDescent="0.3">
      <c r="B10" s="1114"/>
      <c r="C10" s="1097"/>
      <c r="D10" s="1098"/>
      <c r="E10" s="1098"/>
      <c r="F10" s="1099"/>
      <c r="G10" s="1084"/>
      <c r="H10" s="1085"/>
      <c r="I10" s="1090"/>
      <c r="J10" s="1085"/>
      <c r="K10" s="1090"/>
      <c r="L10" s="1085"/>
      <c r="M10" s="1090"/>
      <c r="N10" s="1085"/>
      <c r="O10" s="1090"/>
      <c r="P10" s="1085"/>
      <c r="Q10" s="1090"/>
      <c r="R10" s="1085"/>
      <c r="S10" s="1090"/>
      <c r="T10" s="1084"/>
      <c r="U10" s="1085"/>
    </row>
    <row r="11" spans="2:41" ht="15" customHeight="1" thickBot="1" x14ac:dyDescent="0.3">
      <c r="B11" s="1114"/>
      <c r="C11" s="1097"/>
      <c r="D11" s="1098"/>
      <c r="E11" s="1098"/>
      <c r="F11" s="1099"/>
      <c r="G11" s="1086"/>
      <c r="H11" s="1081"/>
      <c r="I11" s="1080"/>
      <c r="J11" s="1081"/>
      <c r="K11" s="1080"/>
      <c r="L11" s="1081"/>
      <c r="M11" s="1080"/>
      <c r="N11" s="1081"/>
      <c r="O11" s="1080"/>
      <c r="P11" s="1081"/>
      <c r="Q11" s="1080"/>
      <c r="R11" s="1081"/>
      <c r="S11" s="1080"/>
      <c r="T11" s="1086"/>
      <c r="U11" s="1081"/>
    </row>
    <row r="12" spans="2:41" ht="15" customHeight="1" thickBot="1" x14ac:dyDescent="0.3">
      <c r="B12" s="1115"/>
      <c r="C12" s="1100" t="s">
        <v>126</v>
      </c>
      <c r="D12" s="1101"/>
      <c r="E12" s="1101"/>
      <c r="F12" s="1102"/>
      <c r="G12" s="162" t="s">
        <v>0</v>
      </c>
      <c r="H12" s="162" t="s">
        <v>1</v>
      </c>
      <c r="I12" s="162" t="s">
        <v>0</v>
      </c>
      <c r="J12" s="162" t="s">
        <v>1</v>
      </c>
      <c r="K12" s="162" t="s">
        <v>0</v>
      </c>
      <c r="L12" s="162" t="s">
        <v>1</v>
      </c>
      <c r="M12" s="162" t="s">
        <v>0</v>
      </c>
      <c r="N12" s="162" t="s">
        <v>1</v>
      </c>
      <c r="O12" s="162" t="s">
        <v>0</v>
      </c>
      <c r="P12" s="162" t="s">
        <v>1</v>
      </c>
      <c r="Q12" s="162" t="s">
        <v>0</v>
      </c>
      <c r="R12" s="162" t="s">
        <v>1</v>
      </c>
      <c r="S12" s="162" t="s">
        <v>0</v>
      </c>
      <c r="T12" s="162" t="s">
        <v>1</v>
      </c>
      <c r="U12" s="479" t="s">
        <v>132</v>
      </c>
    </row>
    <row r="13" spans="2:41" ht="15" customHeight="1" thickBot="1" x14ac:dyDescent="0.3">
      <c r="B13" s="163">
        <v>1</v>
      </c>
      <c r="C13" s="1094" t="str">
        <f>Ditari!F4</f>
        <v>Gjuhë amtare</v>
      </c>
      <c r="D13" s="1095"/>
      <c r="E13" s="1095"/>
      <c r="F13" s="1096"/>
      <c r="G13" s="477">
        <f>'Statistika 1'!D6</f>
        <v>0</v>
      </c>
      <c r="H13" s="478">
        <f>'Statistika 1'!E6</f>
        <v>0</v>
      </c>
      <c r="I13" s="478">
        <f>'Statistika 1'!G6</f>
        <v>0</v>
      </c>
      <c r="J13" s="478">
        <f>'Statistika 1'!H6</f>
        <v>0</v>
      </c>
      <c r="K13" s="478">
        <f>'Statistika 1'!J6</f>
        <v>0</v>
      </c>
      <c r="L13" s="478">
        <f>'Statistika 1'!K6</f>
        <v>0</v>
      </c>
      <c r="M13" s="478">
        <f>'Statistika 1'!M6</f>
        <v>0</v>
      </c>
      <c r="N13" s="478">
        <f>'Statistika 1'!N6</f>
        <v>0</v>
      </c>
      <c r="O13" s="477">
        <f>'Statistika 1'!S6</f>
        <v>0</v>
      </c>
      <c r="P13" s="477">
        <f>'Statistika 1'!T6</f>
        <v>0</v>
      </c>
      <c r="Q13" s="478">
        <f>'Statistika 1'!V6</f>
        <v>0</v>
      </c>
      <c r="R13" s="478">
        <f>'Statistika 1'!W6</f>
        <v>0</v>
      </c>
      <c r="S13" s="477">
        <f>G13+I13+K13+M13+O13+Q13</f>
        <v>0</v>
      </c>
      <c r="T13" s="477">
        <f>H13+J13+L13+N13+P13+R13</f>
        <v>0</v>
      </c>
      <c r="U13" s="164">
        <f>S13+T13</f>
        <v>0</v>
      </c>
    </row>
    <row r="14" spans="2:41" ht="15" customHeight="1" thickBot="1" x14ac:dyDescent="0.3">
      <c r="B14" s="163">
        <v>2</v>
      </c>
      <c r="C14" s="1094" t="str">
        <f>Ditari!G4</f>
        <v>Gjuhë angleze</v>
      </c>
      <c r="D14" s="1095"/>
      <c r="E14" s="1095"/>
      <c r="F14" s="1096"/>
      <c r="G14" s="477">
        <f>'Statistika 1'!D7</f>
        <v>0</v>
      </c>
      <c r="H14" s="478">
        <f>'Statistika 1'!E7</f>
        <v>0</v>
      </c>
      <c r="I14" s="478">
        <f>'Statistika 1'!G7</f>
        <v>0</v>
      </c>
      <c r="J14" s="478">
        <f>'Statistika 1'!H7</f>
        <v>0</v>
      </c>
      <c r="K14" s="478">
        <f>'Statistika 1'!J7</f>
        <v>0</v>
      </c>
      <c r="L14" s="478">
        <f>'Statistika 1'!K7</f>
        <v>0</v>
      </c>
      <c r="M14" s="478">
        <f>'Statistika 1'!M7</f>
        <v>0</v>
      </c>
      <c r="N14" s="478">
        <f>'Statistika 1'!N7</f>
        <v>0</v>
      </c>
      <c r="O14" s="477">
        <f>'Statistika 1'!S7</f>
        <v>0</v>
      </c>
      <c r="P14" s="477">
        <f>'Statistika 1'!T7</f>
        <v>0</v>
      </c>
      <c r="Q14" s="478">
        <f>'Statistika 1'!V7</f>
        <v>0</v>
      </c>
      <c r="R14" s="478">
        <f>'Statistika 1'!W7</f>
        <v>0</v>
      </c>
      <c r="S14" s="477">
        <f t="shared" ref="S14:S30" si="0">G14+I14+K14+M14+O14+Q14</f>
        <v>0</v>
      </c>
      <c r="T14" s="477">
        <f t="shared" ref="T14:T30" si="1">H14+J14+L14+N14+P14+R14</f>
        <v>0</v>
      </c>
      <c r="U14" s="164">
        <f>S14+T14</f>
        <v>0</v>
      </c>
    </row>
    <row r="15" spans="2:41" ht="15" customHeight="1" thickBot="1" x14ac:dyDescent="0.3">
      <c r="B15" s="163">
        <v>3</v>
      </c>
      <c r="C15" s="1094">
        <f>Ditari!H4</f>
        <v>0</v>
      </c>
      <c r="D15" s="1095"/>
      <c r="E15" s="1095"/>
      <c r="F15" s="1096"/>
      <c r="G15" s="477">
        <f>'Statistika 1'!D8</f>
        <v>0</v>
      </c>
      <c r="H15" s="478">
        <f>'Statistika 1'!E8</f>
        <v>0</v>
      </c>
      <c r="I15" s="478">
        <f>'Statistika 1'!G8</f>
        <v>0</v>
      </c>
      <c r="J15" s="478">
        <f>'Statistika 1'!H8</f>
        <v>0</v>
      </c>
      <c r="K15" s="478">
        <f>'Statistika 1'!J8</f>
        <v>0</v>
      </c>
      <c r="L15" s="478">
        <f>'Statistika 1'!K8</f>
        <v>0</v>
      </c>
      <c r="M15" s="478">
        <f>'Statistika 1'!M8</f>
        <v>0</v>
      </c>
      <c r="N15" s="478">
        <f>'Statistika 1'!N8</f>
        <v>0</v>
      </c>
      <c r="O15" s="477">
        <f>'Statistika 1'!S8</f>
        <v>0</v>
      </c>
      <c r="P15" s="477">
        <f>'Statistika 1'!T8</f>
        <v>0</v>
      </c>
      <c r="Q15" s="478">
        <f>'Statistika 1'!V8</f>
        <v>0</v>
      </c>
      <c r="R15" s="478">
        <f>'Statistika 1'!W8</f>
        <v>0</v>
      </c>
      <c r="S15" s="477">
        <f t="shared" si="0"/>
        <v>0</v>
      </c>
      <c r="T15" s="477">
        <f t="shared" si="1"/>
        <v>0</v>
      </c>
      <c r="U15" s="164">
        <f t="shared" ref="U15:U29" si="2">S15+T15</f>
        <v>0</v>
      </c>
    </row>
    <row r="16" spans="2:41" ht="15" customHeight="1" thickBot="1" x14ac:dyDescent="0.3">
      <c r="B16" s="163">
        <v>4</v>
      </c>
      <c r="C16" s="1094" t="str">
        <f>Ditari!I4</f>
        <v>Edukatë muzikore</v>
      </c>
      <c r="D16" s="1095"/>
      <c r="E16" s="1095"/>
      <c r="F16" s="1096"/>
      <c r="G16" s="477">
        <f>'Statistika 1'!D9</f>
        <v>0</v>
      </c>
      <c r="H16" s="478">
        <f>'Statistika 1'!E9</f>
        <v>0</v>
      </c>
      <c r="I16" s="478">
        <f>'Statistika 1'!G9</f>
        <v>0</v>
      </c>
      <c r="J16" s="478">
        <f>'Statistika 1'!H9</f>
        <v>0</v>
      </c>
      <c r="K16" s="478">
        <f>'Statistika 1'!J9</f>
        <v>0</v>
      </c>
      <c r="L16" s="478">
        <f>'Statistika 1'!K9</f>
        <v>0</v>
      </c>
      <c r="M16" s="478">
        <f>'Statistika 1'!M9</f>
        <v>0</v>
      </c>
      <c r="N16" s="478">
        <f>'Statistika 1'!N9</f>
        <v>0</v>
      </c>
      <c r="O16" s="477">
        <f>'Statistika 1'!S9</f>
        <v>0</v>
      </c>
      <c r="P16" s="477">
        <f>'Statistika 1'!T9</f>
        <v>0</v>
      </c>
      <c r="Q16" s="478">
        <f>'Statistika 1'!V9</f>
        <v>0</v>
      </c>
      <c r="R16" s="478">
        <f>'Statistika 1'!W9</f>
        <v>0</v>
      </c>
      <c r="S16" s="477">
        <f t="shared" si="0"/>
        <v>0</v>
      </c>
      <c r="T16" s="477">
        <f t="shared" si="1"/>
        <v>0</v>
      </c>
      <c r="U16" s="164">
        <f t="shared" si="2"/>
        <v>0</v>
      </c>
    </row>
    <row r="17" spans="2:21" ht="15" customHeight="1" thickBot="1" x14ac:dyDescent="0.3">
      <c r="B17" s="163">
        <v>5</v>
      </c>
      <c r="C17" s="1094" t="str">
        <f>Ditari!J4</f>
        <v>Edukatë Figurative</v>
      </c>
      <c r="D17" s="1095"/>
      <c r="E17" s="1095"/>
      <c r="F17" s="1096"/>
      <c r="G17" s="477">
        <f>'Statistika 1'!D10</f>
        <v>0</v>
      </c>
      <c r="H17" s="478">
        <f>'Statistika 1'!E10</f>
        <v>0</v>
      </c>
      <c r="I17" s="478">
        <f>'Statistika 1'!G10</f>
        <v>0</v>
      </c>
      <c r="J17" s="478">
        <f>'Statistika 1'!H10</f>
        <v>0</v>
      </c>
      <c r="K17" s="478">
        <f>'Statistika 1'!J10</f>
        <v>0</v>
      </c>
      <c r="L17" s="478">
        <f>'Statistika 1'!K10</f>
        <v>0</v>
      </c>
      <c r="M17" s="478">
        <f>'Statistika 1'!M10</f>
        <v>0</v>
      </c>
      <c r="N17" s="478">
        <f>'Statistika 1'!N10</f>
        <v>0</v>
      </c>
      <c r="O17" s="477">
        <f>'Statistika 1'!S10</f>
        <v>0</v>
      </c>
      <c r="P17" s="477">
        <f>'Statistika 1'!T10</f>
        <v>0</v>
      </c>
      <c r="Q17" s="478">
        <f>'Statistika 1'!V10</f>
        <v>0</v>
      </c>
      <c r="R17" s="478">
        <f>'Statistika 1'!W10</f>
        <v>0</v>
      </c>
      <c r="S17" s="477">
        <f t="shared" si="0"/>
        <v>0</v>
      </c>
      <c r="T17" s="477">
        <f t="shared" si="1"/>
        <v>0</v>
      </c>
      <c r="U17" s="164">
        <f t="shared" si="2"/>
        <v>0</v>
      </c>
    </row>
    <row r="18" spans="2:21" ht="15" customHeight="1" thickBot="1" x14ac:dyDescent="0.3">
      <c r="B18" s="163">
        <v>6</v>
      </c>
      <c r="C18" s="1094" t="str">
        <f>Ditari!K4</f>
        <v>Matematikë</v>
      </c>
      <c r="D18" s="1095"/>
      <c r="E18" s="1095"/>
      <c r="F18" s="1096"/>
      <c r="G18" s="477">
        <f>'Statistika 1'!D11</f>
        <v>0</v>
      </c>
      <c r="H18" s="478">
        <f>'Statistika 1'!E11</f>
        <v>0</v>
      </c>
      <c r="I18" s="478">
        <f>'Statistika 1'!G11</f>
        <v>0</v>
      </c>
      <c r="J18" s="478">
        <f>'Statistika 1'!H11</f>
        <v>0</v>
      </c>
      <c r="K18" s="478">
        <f>'Statistika 1'!J11</f>
        <v>0</v>
      </c>
      <c r="L18" s="478">
        <f>'Statistika 1'!K11</f>
        <v>0</v>
      </c>
      <c r="M18" s="478">
        <f>'Statistika 1'!M11</f>
        <v>0</v>
      </c>
      <c r="N18" s="478">
        <f>'Statistika 1'!N11</f>
        <v>0</v>
      </c>
      <c r="O18" s="477">
        <f>'Statistika 1'!S11</f>
        <v>0</v>
      </c>
      <c r="P18" s="477">
        <f>'Statistika 1'!T11</f>
        <v>0</v>
      </c>
      <c r="Q18" s="478">
        <f>'Statistika 1'!V11</f>
        <v>0</v>
      </c>
      <c r="R18" s="478">
        <f>'Statistika 1'!W11</f>
        <v>0</v>
      </c>
      <c r="S18" s="477">
        <f t="shared" si="0"/>
        <v>0</v>
      </c>
      <c r="T18" s="477">
        <f t="shared" si="1"/>
        <v>0</v>
      </c>
      <c r="U18" s="164">
        <f t="shared" si="2"/>
        <v>0</v>
      </c>
    </row>
    <row r="19" spans="2:21" ht="15" customHeight="1" thickBot="1" x14ac:dyDescent="0.3">
      <c r="B19" s="163">
        <v>7</v>
      </c>
      <c r="C19" s="1094" t="str">
        <f>Ditari!L4</f>
        <v>Njeriu dhe natyra</v>
      </c>
      <c r="D19" s="1095"/>
      <c r="E19" s="1095"/>
      <c r="F19" s="1096"/>
      <c r="G19" s="477">
        <f>'Statistika 1'!D12</f>
        <v>0</v>
      </c>
      <c r="H19" s="478">
        <f>'Statistika 1'!E12</f>
        <v>0</v>
      </c>
      <c r="I19" s="478">
        <f>'Statistika 1'!G12</f>
        <v>0</v>
      </c>
      <c r="J19" s="478">
        <f>'Statistika 1'!H12</f>
        <v>0</v>
      </c>
      <c r="K19" s="478">
        <f>'Statistika 1'!J12</f>
        <v>0</v>
      </c>
      <c r="L19" s="478">
        <f>'Statistika 1'!K12</f>
        <v>0</v>
      </c>
      <c r="M19" s="478">
        <f>'Statistika 1'!M12</f>
        <v>0</v>
      </c>
      <c r="N19" s="478">
        <f>'Statistika 1'!N12</f>
        <v>0</v>
      </c>
      <c r="O19" s="477">
        <f>'Statistika 1'!S12</f>
        <v>0</v>
      </c>
      <c r="P19" s="477">
        <f>'Statistika 1'!T12</f>
        <v>0</v>
      </c>
      <c r="Q19" s="478">
        <f>'Statistika 1'!V12</f>
        <v>0</v>
      </c>
      <c r="R19" s="478">
        <f>'Statistika 1'!W12</f>
        <v>0</v>
      </c>
      <c r="S19" s="477">
        <f t="shared" si="0"/>
        <v>0</v>
      </c>
      <c r="T19" s="477">
        <f t="shared" si="1"/>
        <v>0</v>
      </c>
      <c r="U19" s="164">
        <f t="shared" si="2"/>
        <v>0</v>
      </c>
    </row>
    <row r="20" spans="2:21" ht="15" customHeight="1" thickBot="1" x14ac:dyDescent="0.3">
      <c r="B20" s="163">
        <v>8</v>
      </c>
      <c r="C20" s="1094">
        <f>Ditari!M4</f>
        <v>0</v>
      </c>
      <c r="D20" s="1095"/>
      <c r="E20" s="1095"/>
      <c r="F20" s="1096"/>
      <c r="G20" s="477">
        <f>'Statistika 1'!D13</f>
        <v>0</v>
      </c>
      <c r="H20" s="478">
        <f>'Statistika 1'!E13</f>
        <v>0</v>
      </c>
      <c r="I20" s="478">
        <f>'Statistika 1'!G13</f>
        <v>0</v>
      </c>
      <c r="J20" s="478">
        <f>'Statistika 1'!H13</f>
        <v>0</v>
      </c>
      <c r="K20" s="478">
        <f>'Statistika 1'!J13</f>
        <v>0</v>
      </c>
      <c r="L20" s="478">
        <f>'Statistika 1'!K13</f>
        <v>0</v>
      </c>
      <c r="M20" s="478">
        <f>'Statistika 1'!M13</f>
        <v>0</v>
      </c>
      <c r="N20" s="478">
        <f>'Statistika 1'!N13</f>
        <v>0</v>
      </c>
      <c r="O20" s="477">
        <f>'Statistika 1'!S13</f>
        <v>0</v>
      </c>
      <c r="P20" s="477">
        <f>'Statistika 1'!T13</f>
        <v>0</v>
      </c>
      <c r="Q20" s="478">
        <f>'Statistika 1'!V13</f>
        <v>0</v>
      </c>
      <c r="R20" s="478">
        <f>'Statistika 1'!W13</f>
        <v>0</v>
      </c>
      <c r="S20" s="477">
        <f t="shared" si="0"/>
        <v>0</v>
      </c>
      <c r="T20" s="477">
        <f t="shared" si="1"/>
        <v>0</v>
      </c>
      <c r="U20" s="164">
        <f t="shared" si="2"/>
        <v>0</v>
      </c>
    </row>
    <row r="21" spans="2:21" ht="15" customHeight="1" thickBot="1" x14ac:dyDescent="0.3">
      <c r="B21" s="163">
        <v>9</v>
      </c>
      <c r="C21" s="1094">
        <f>Ditari!N4</f>
        <v>0</v>
      </c>
      <c r="D21" s="1095"/>
      <c r="E21" s="1095"/>
      <c r="F21" s="1096"/>
      <c r="G21" s="477">
        <f>'Statistika 1'!D14</f>
        <v>0</v>
      </c>
      <c r="H21" s="478">
        <f>'Statistika 1'!E14</f>
        <v>0</v>
      </c>
      <c r="I21" s="478">
        <f>'Statistika 1'!G14</f>
        <v>0</v>
      </c>
      <c r="J21" s="478">
        <f>'Statistika 1'!H14</f>
        <v>0</v>
      </c>
      <c r="K21" s="478">
        <f>'Statistika 1'!J14</f>
        <v>0</v>
      </c>
      <c r="L21" s="478">
        <f>'Statistika 1'!K14</f>
        <v>0</v>
      </c>
      <c r="M21" s="478">
        <f>'Statistika 1'!M14</f>
        <v>0</v>
      </c>
      <c r="N21" s="478">
        <f>'Statistika 1'!N14</f>
        <v>0</v>
      </c>
      <c r="O21" s="477">
        <f>'Statistika 1'!S14</f>
        <v>0</v>
      </c>
      <c r="P21" s="477">
        <f>'Statistika 1'!T14</f>
        <v>0</v>
      </c>
      <c r="Q21" s="478">
        <f>'Statistika 1'!V14</f>
        <v>0</v>
      </c>
      <c r="R21" s="478">
        <f>'Statistika 1'!W14</f>
        <v>0</v>
      </c>
      <c r="S21" s="477">
        <f t="shared" si="0"/>
        <v>0</v>
      </c>
      <c r="T21" s="477">
        <f t="shared" si="1"/>
        <v>0</v>
      </c>
      <c r="U21" s="164">
        <f t="shared" si="2"/>
        <v>0</v>
      </c>
    </row>
    <row r="22" spans="2:21" ht="15" customHeight="1" thickBot="1" x14ac:dyDescent="0.3">
      <c r="B22" s="163">
        <v>10</v>
      </c>
      <c r="C22" s="1094" t="str">
        <f>Ditari!O4</f>
        <v>Shoqëria dhe mjedisi</v>
      </c>
      <c r="D22" s="1095"/>
      <c r="E22" s="1095"/>
      <c r="F22" s="1096"/>
      <c r="G22" s="477">
        <f>'Statistika 1'!D15</f>
        <v>0</v>
      </c>
      <c r="H22" s="478">
        <f>'Statistika 1'!E15</f>
        <v>0</v>
      </c>
      <c r="I22" s="478">
        <f>'Statistika 1'!G15</f>
        <v>0</v>
      </c>
      <c r="J22" s="478">
        <f>'Statistika 1'!H15</f>
        <v>0</v>
      </c>
      <c r="K22" s="478">
        <f>'Statistika 1'!J15</f>
        <v>0</v>
      </c>
      <c r="L22" s="478">
        <f>'Statistika 1'!K15</f>
        <v>0</v>
      </c>
      <c r="M22" s="478">
        <f>'Statistika 1'!M15</f>
        <v>0</v>
      </c>
      <c r="N22" s="478">
        <f>'Statistika 1'!N15</f>
        <v>0</v>
      </c>
      <c r="O22" s="477">
        <f>'Statistika 1'!S15</f>
        <v>0</v>
      </c>
      <c r="P22" s="477">
        <f>'Statistika 1'!T15</f>
        <v>0</v>
      </c>
      <c r="Q22" s="478">
        <f>'Statistika 1'!V15</f>
        <v>0</v>
      </c>
      <c r="R22" s="478">
        <f>'Statistika 1'!W15</f>
        <v>0</v>
      </c>
      <c r="S22" s="477">
        <f t="shared" si="0"/>
        <v>0</v>
      </c>
      <c r="T22" s="477">
        <f t="shared" si="1"/>
        <v>0</v>
      </c>
      <c r="U22" s="164">
        <f t="shared" si="2"/>
        <v>0</v>
      </c>
    </row>
    <row r="23" spans="2:21" ht="15" customHeight="1" thickBot="1" x14ac:dyDescent="0.3">
      <c r="B23" s="163">
        <v>11</v>
      </c>
      <c r="C23" s="1094">
        <f>Ditari!P4</f>
        <v>0</v>
      </c>
      <c r="D23" s="1095"/>
      <c r="E23" s="1095"/>
      <c r="F23" s="1096"/>
      <c r="G23" s="477">
        <f>'Statistika 1'!D16</f>
        <v>0</v>
      </c>
      <c r="H23" s="478">
        <f>'Statistika 1'!E16</f>
        <v>0</v>
      </c>
      <c r="I23" s="478">
        <f>'Statistika 1'!G16</f>
        <v>0</v>
      </c>
      <c r="J23" s="478">
        <f>'Statistika 1'!H16</f>
        <v>0</v>
      </c>
      <c r="K23" s="478">
        <f>'Statistika 1'!J16</f>
        <v>0</v>
      </c>
      <c r="L23" s="478">
        <f>'Statistika 1'!K16</f>
        <v>0</v>
      </c>
      <c r="M23" s="478">
        <f>'Statistika 1'!M16</f>
        <v>0</v>
      </c>
      <c r="N23" s="478">
        <f>'Statistika 1'!N16</f>
        <v>0</v>
      </c>
      <c r="O23" s="477">
        <f>'Statistika 1'!S16</f>
        <v>0</v>
      </c>
      <c r="P23" s="477">
        <f>'Statistika 1'!T16</f>
        <v>0</v>
      </c>
      <c r="Q23" s="478">
        <f>'Statistika 1'!V16</f>
        <v>0</v>
      </c>
      <c r="R23" s="478">
        <f>'Statistika 1'!W16</f>
        <v>0</v>
      </c>
      <c r="S23" s="477">
        <f t="shared" si="0"/>
        <v>0</v>
      </c>
      <c r="T23" s="477">
        <f t="shared" si="1"/>
        <v>0</v>
      </c>
      <c r="U23" s="164">
        <f t="shared" si="2"/>
        <v>0</v>
      </c>
    </row>
    <row r="24" spans="2:21" ht="15" customHeight="1" thickBot="1" x14ac:dyDescent="0.3">
      <c r="B24" s="163">
        <v>12</v>
      </c>
      <c r="C24" s="1094">
        <f>Ditari!Q4</f>
        <v>0</v>
      </c>
      <c r="D24" s="1095"/>
      <c r="E24" s="1095"/>
      <c r="F24" s="1096"/>
      <c r="G24" s="477">
        <f>'Statistika 1'!D17</f>
        <v>0</v>
      </c>
      <c r="H24" s="478">
        <f>'Statistika 1'!E17</f>
        <v>0</v>
      </c>
      <c r="I24" s="478">
        <f>'Statistika 1'!G17</f>
        <v>0</v>
      </c>
      <c r="J24" s="478">
        <f>'Statistika 1'!H17</f>
        <v>0</v>
      </c>
      <c r="K24" s="478">
        <f>'Statistika 1'!J17</f>
        <v>0</v>
      </c>
      <c r="L24" s="478">
        <f>'Statistika 1'!K17</f>
        <v>0</v>
      </c>
      <c r="M24" s="478">
        <f>'Statistika 1'!M17</f>
        <v>0</v>
      </c>
      <c r="N24" s="478">
        <f>'Statistika 1'!N17</f>
        <v>0</v>
      </c>
      <c r="O24" s="477">
        <f>'Statistika 1'!S17</f>
        <v>0</v>
      </c>
      <c r="P24" s="477">
        <f>'Statistika 1'!T17</f>
        <v>0</v>
      </c>
      <c r="Q24" s="478">
        <f>'Statistika 1'!V17</f>
        <v>0</v>
      </c>
      <c r="R24" s="478">
        <f>'Statistika 1'!W17</f>
        <v>0</v>
      </c>
      <c r="S24" s="477">
        <f t="shared" si="0"/>
        <v>0</v>
      </c>
      <c r="T24" s="477">
        <f t="shared" si="1"/>
        <v>0</v>
      </c>
      <c r="U24" s="164">
        <f t="shared" si="2"/>
        <v>0</v>
      </c>
    </row>
    <row r="25" spans="2:21" ht="15" customHeight="1" thickBot="1" x14ac:dyDescent="0.3">
      <c r="B25" s="163">
        <v>13</v>
      </c>
      <c r="C25" s="1094" t="str">
        <f>Ditari!R4</f>
        <v>Shkathtësi për jetë</v>
      </c>
      <c r="D25" s="1095"/>
      <c r="E25" s="1095"/>
      <c r="F25" s="1096"/>
      <c r="G25" s="477">
        <f>'Statistika 1'!D18</f>
        <v>0</v>
      </c>
      <c r="H25" s="478">
        <f>'Statistika 1'!E18</f>
        <v>0</v>
      </c>
      <c r="I25" s="478">
        <f>'Statistika 1'!G18</f>
        <v>0</v>
      </c>
      <c r="J25" s="478">
        <f>'Statistika 1'!H18</f>
        <v>0</v>
      </c>
      <c r="K25" s="478">
        <f>'Statistika 1'!J18</f>
        <v>0</v>
      </c>
      <c r="L25" s="478">
        <f>'Statistika 1'!K18</f>
        <v>0</v>
      </c>
      <c r="M25" s="478">
        <f>'Statistika 1'!M18</f>
        <v>0</v>
      </c>
      <c r="N25" s="478">
        <f>'Statistika 1'!N18</f>
        <v>0</v>
      </c>
      <c r="O25" s="477">
        <f>'Statistika 1'!S18</f>
        <v>0</v>
      </c>
      <c r="P25" s="477">
        <f>'Statistika 1'!T18</f>
        <v>0</v>
      </c>
      <c r="Q25" s="478">
        <f>'Statistika 1'!V18</f>
        <v>0</v>
      </c>
      <c r="R25" s="478">
        <f>'Statistika 1'!W18</f>
        <v>0</v>
      </c>
      <c r="S25" s="477">
        <f t="shared" si="0"/>
        <v>0</v>
      </c>
      <c r="T25" s="477">
        <f t="shared" si="1"/>
        <v>0</v>
      </c>
      <c r="U25" s="164">
        <f t="shared" si="2"/>
        <v>0</v>
      </c>
    </row>
    <row r="26" spans="2:21" ht="15" customHeight="1" thickBot="1" x14ac:dyDescent="0.3">
      <c r="B26" s="163">
        <v>14</v>
      </c>
      <c r="C26" s="1094" t="str">
        <f>Ditari!S4</f>
        <v>Edukatë fizike</v>
      </c>
      <c r="D26" s="1095"/>
      <c r="E26" s="1095"/>
      <c r="F26" s="1096"/>
      <c r="G26" s="477">
        <f>'Statistika 1'!D19</f>
        <v>0</v>
      </c>
      <c r="H26" s="478">
        <f>'Statistika 1'!E19</f>
        <v>0</v>
      </c>
      <c r="I26" s="478">
        <f>'Statistika 1'!G19</f>
        <v>0</v>
      </c>
      <c r="J26" s="478">
        <f>'Statistika 1'!H19</f>
        <v>0</v>
      </c>
      <c r="K26" s="478">
        <f>'Statistika 1'!J19</f>
        <v>0</v>
      </c>
      <c r="L26" s="478">
        <f>'Statistika 1'!K19</f>
        <v>0</v>
      </c>
      <c r="M26" s="478">
        <f>'Statistika 1'!M19</f>
        <v>0</v>
      </c>
      <c r="N26" s="478">
        <f>'Statistika 1'!N19</f>
        <v>0</v>
      </c>
      <c r="O26" s="477">
        <f>'Statistika 1'!S19</f>
        <v>0</v>
      </c>
      <c r="P26" s="477">
        <f>'Statistika 1'!T19</f>
        <v>0</v>
      </c>
      <c r="Q26" s="478">
        <f>'Statistika 1'!V19</f>
        <v>0</v>
      </c>
      <c r="R26" s="478">
        <f>'Statistika 1'!W19</f>
        <v>0</v>
      </c>
      <c r="S26" s="477">
        <f t="shared" si="0"/>
        <v>0</v>
      </c>
      <c r="T26" s="477">
        <f t="shared" si="1"/>
        <v>0</v>
      </c>
      <c r="U26" s="164">
        <f t="shared" si="2"/>
        <v>0</v>
      </c>
    </row>
    <row r="27" spans="2:21" ht="15" customHeight="1" thickBot="1" x14ac:dyDescent="0.3">
      <c r="B27" s="163">
        <v>15</v>
      </c>
      <c r="C27" s="1103" t="str">
        <f>Ditari!T4</f>
        <v xml:space="preserve"> MZ</v>
      </c>
      <c r="D27" s="1104"/>
      <c r="E27" s="1104"/>
      <c r="F27" s="1105"/>
      <c r="G27" s="477">
        <f>'Statistika 1'!D20</f>
        <v>0</v>
      </c>
      <c r="H27" s="478">
        <f>'Statistika 1'!E20</f>
        <v>0</v>
      </c>
      <c r="I27" s="478">
        <f>'Statistika 1'!G20</f>
        <v>0</v>
      </c>
      <c r="J27" s="478">
        <f>'Statistika 1'!H20</f>
        <v>0</v>
      </c>
      <c r="K27" s="478">
        <f>'Statistika 1'!J20</f>
        <v>0</v>
      </c>
      <c r="L27" s="478">
        <f>'Statistika 1'!K20</f>
        <v>0</v>
      </c>
      <c r="M27" s="478">
        <f>'Statistika 1'!M20</f>
        <v>0</v>
      </c>
      <c r="N27" s="478">
        <f>'Statistika 1'!N20</f>
        <v>0</v>
      </c>
      <c r="O27" s="477">
        <f>'Statistika 1'!S20</f>
        <v>0</v>
      </c>
      <c r="P27" s="477">
        <f>'Statistika 1'!T20</f>
        <v>0</v>
      </c>
      <c r="Q27" s="478">
        <f>'Statistika 1'!V20</f>
        <v>0</v>
      </c>
      <c r="R27" s="478">
        <f>'Statistika 1'!W20</f>
        <v>0</v>
      </c>
      <c r="S27" s="477">
        <f t="shared" si="0"/>
        <v>0</v>
      </c>
      <c r="T27" s="477">
        <f t="shared" si="1"/>
        <v>0</v>
      </c>
      <c r="U27" s="164">
        <f t="shared" si="2"/>
        <v>0</v>
      </c>
    </row>
    <row r="28" spans="2:21" ht="15" customHeight="1" thickBot="1" x14ac:dyDescent="0.3">
      <c r="B28" s="163">
        <v>16</v>
      </c>
      <c r="C28" s="1103" t="str">
        <f>Ditari!U4</f>
        <v xml:space="preserve"> MZ</v>
      </c>
      <c r="D28" s="1104"/>
      <c r="E28" s="1104"/>
      <c r="F28" s="1105"/>
      <c r="G28" s="477">
        <f>'Statistika 1'!D21</f>
        <v>0</v>
      </c>
      <c r="H28" s="478">
        <f>'Statistika 1'!E21</f>
        <v>0</v>
      </c>
      <c r="I28" s="478">
        <f>'Statistika 1'!G21</f>
        <v>0</v>
      </c>
      <c r="J28" s="478">
        <f>'Statistika 1'!H21</f>
        <v>0</v>
      </c>
      <c r="K28" s="478">
        <f>'Statistika 1'!J21</f>
        <v>0</v>
      </c>
      <c r="L28" s="478">
        <f>'Statistika 1'!K21</f>
        <v>0</v>
      </c>
      <c r="M28" s="478">
        <f>'Statistika 1'!M21</f>
        <v>0</v>
      </c>
      <c r="N28" s="478">
        <f>'Statistika 1'!N21</f>
        <v>0</v>
      </c>
      <c r="O28" s="477">
        <f>'Statistika 1'!S21</f>
        <v>0</v>
      </c>
      <c r="P28" s="477">
        <f>'Statistika 1'!T21</f>
        <v>0</v>
      </c>
      <c r="Q28" s="478">
        <f>'Statistika 1'!V21</f>
        <v>0</v>
      </c>
      <c r="R28" s="478">
        <f>'Statistika 1'!W21</f>
        <v>0</v>
      </c>
      <c r="S28" s="477">
        <f t="shared" si="0"/>
        <v>0</v>
      </c>
      <c r="T28" s="477">
        <f t="shared" si="1"/>
        <v>0</v>
      </c>
      <c r="U28" s="164">
        <f t="shared" si="2"/>
        <v>0</v>
      </c>
    </row>
    <row r="29" spans="2:21" ht="15" customHeight="1" thickBot="1" x14ac:dyDescent="0.3">
      <c r="B29" s="163">
        <v>17</v>
      </c>
      <c r="C29" s="1103" t="str">
        <f>Ditari!V4</f>
        <v xml:space="preserve"> MZ</v>
      </c>
      <c r="D29" s="1104"/>
      <c r="E29" s="1104"/>
      <c r="F29" s="1105"/>
      <c r="G29" s="477">
        <f>'Statistika 1'!D22</f>
        <v>0</v>
      </c>
      <c r="H29" s="478">
        <f>'Statistika 1'!E22</f>
        <v>0</v>
      </c>
      <c r="I29" s="478">
        <f>'Statistika 1'!G22</f>
        <v>0</v>
      </c>
      <c r="J29" s="478">
        <f>'Statistika 1'!H22</f>
        <v>0</v>
      </c>
      <c r="K29" s="478">
        <f>'Statistika 1'!J22</f>
        <v>0</v>
      </c>
      <c r="L29" s="478">
        <f>'Statistika 1'!K22</f>
        <v>0</v>
      </c>
      <c r="M29" s="478">
        <f>'Statistika 1'!M22</f>
        <v>0</v>
      </c>
      <c r="N29" s="478">
        <f>'Statistika 1'!N22</f>
        <v>0</v>
      </c>
      <c r="O29" s="477">
        <f>'Statistika 1'!S22</f>
        <v>0</v>
      </c>
      <c r="P29" s="477">
        <f>'Statistika 1'!T22</f>
        <v>0</v>
      </c>
      <c r="Q29" s="478">
        <f>'Statistika 1'!V22</f>
        <v>0</v>
      </c>
      <c r="R29" s="478">
        <f>'Statistika 1'!W22</f>
        <v>0</v>
      </c>
      <c r="S29" s="477">
        <f t="shared" si="0"/>
        <v>0</v>
      </c>
      <c r="T29" s="477">
        <f t="shared" si="1"/>
        <v>0</v>
      </c>
      <c r="U29" s="164">
        <f t="shared" si="2"/>
        <v>0</v>
      </c>
    </row>
    <row r="30" spans="2:21" ht="15" customHeight="1" thickBot="1" x14ac:dyDescent="0.3">
      <c r="B30" s="163">
        <v>18</v>
      </c>
      <c r="C30" s="1103" t="str">
        <f>Ditari!W4</f>
        <v xml:space="preserve"> MZ</v>
      </c>
      <c r="D30" s="1104"/>
      <c r="E30" s="1104"/>
      <c r="F30" s="1105"/>
      <c r="G30" s="477">
        <f>'Statistika 1'!D23</f>
        <v>0</v>
      </c>
      <c r="H30" s="478">
        <f>'Statistika 1'!E23</f>
        <v>0</v>
      </c>
      <c r="I30" s="478">
        <f>'Statistika 1'!G23</f>
        <v>0</v>
      </c>
      <c r="J30" s="478">
        <f>'Statistika 1'!H23</f>
        <v>0</v>
      </c>
      <c r="K30" s="478">
        <f>'Statistika 1'!J23</f>
        <v>0</v>
      </c>
      <c r="L30" s="478">
        <f>'Statistika 1'!K23</f>
        <v>0</v>
      </c>
      <c r="M30" s="478">
        <f>'Statistika 1'!M23</f>
        <v>0</v>
      </c>
      <c r="N30" s="478">
        <f>'Statistika 1'!N23</f>
        <v>0</v>
      </c>
      <c r="O30" s="477">
        <f>'Statistika 1'!S23</f>
        <v>0</v>
      </c>
      <c r="P30" s="477">
        <f>'Statistika 1'!T23</f>
        <v>0</v>
      </c>
      <c r="Q30" s="478">
        <f>'Statistika 1'!V23</f>
        <v>0</v>
      </c>
      <c r="R30" s="478">
        <f>'Statistika 1'!W23</f>
        <v>0</v>
      </c>
      <c r="S30" s="477">
        <f t="shared" si="0"/>
        <v>0</v>
      </c>
      <c r="T30" s="477">
        <f t="shared" si="1"/>
        <v>0</v>
      </c>
      <c r="U30" s="164">
        <f>S30+T30</f>
        <v>0</v>
      </c>
    </row>
    <row r="31" spans="2:21" ht="15" customHeight="1" thickBot="1" x14ac:dyDescent="0.3">
      <c r="B31" s="163">
        <v>19</v>
      </c>
      <c r="C31" s="1103"/>
      <c r="D31" s="1104"/>
      <c r="E31" s="1104"/>
      <c r="F31" s="1105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477">
        <f>G31+I31+K31+M31+O31+Q31</f>
        <v>0</v>
      </c>
      <c r="T31" s="477">
        <f>H31+J31+L31+N31+P31+R31</f>
        <v>0</v>
      </c>
      <c r="U31" s="164">
        <f>S31+T31</f>
        <v>0</v>
      </c>
    </row>
    <row r="32" spans="2:21" ht="15" customHeight="1" thickBot="1" x14ac:dyDescent="0.3">
      <c r="B32" s="163">
        <v>20</v>
      </c>
      <c r="C32" s="1103"/>
      <c r="D32" s="1104"/>
      <c r="E32" s="1104"/>
      <c r="F32" s="1105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477">
        <f t="shared" ref="S32" si="3">G32+I32+K32+M32+O32+Q32</f>
        <v>0</v>
      </c>
      <c r="T32" s="477">
        <f t="shared" ref="T32" si="4">H32+J32+L32+N32+P32+R32</f>
        <v>0</v>
      </c>
      <c r="U32" s="164">
        <f t="shared" ref="U32" si="5">S32+T32</f>
        <v>0</v>
      </c>
    </row>
    <row r="33" spans="2:21" ht="15.95" customHeight="1" x14ac:dyDescent="0.25">
      <c r="T33" s="93"/>
      <c r="U33" s="93"/>
    </row>
    <row r="34" spans="2:21" ht="15" customHeight="1" thickBot="1" x14ac:dyDescent="0.3"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2:21" ht="15" customHeight="1" thickBot="1" x14ac:dyDescent="0.3">
      <c r="B35" s="1106" t="s">
        <v>153</v>
      </c>
      <c r="C35" s="1107"/>
      <c r="D35" s="1110">
        <v>44953</v>
      </c>
      <c r="E35" s="1111"/>
      <c r="F35" s="1108"/>
      <c r="G35" s="1109"/>
      <c r="H35" s="1109"/>
      <c r="I35" s="1109"/>
      <c r="J35" s="1109"/>
      <c r="K35" s="1109"/>
      <c r="L35" s="1109"/>
      <c r="M35" s="1109"/>
      <c r="N35" s="1109"/>
      <c r="O35" s="1108"/>
      <c r="P35" s="1069" t="s">
        <v>155</v>
      </c>
      <c r="Q35" s="1070"/>
      <c r="R35" s="1071"/>
      <c r="S35" s="1087" t="str">
        <f>Ditari!H2</f>
        <v>Skender Gashi</v>
      </c>
      <c r="T35" s="1088"/>
      <c r="U35" s="1089"/>
    </row>
    <row r="36" spans="2:21" ht="15" customHeight="1" x14ac:dyDescent="0.25"/>
    <row r="37" spans="2:21" ht="15" customHeight="1" x14ac:dyDescent="0.25"/>
  </sheetData>
  <sheetProtection algorithmName="SHA-512" hashValue="l9C+hu1dutfoTxr9giVz4lhOm8WtBzTBwiH/wm0b8XYV/MJTYtP+1gcA4yZTwvUpUDcZaWrtc1t6nMTYl+pGQw==" saltValue="1mkgXQjNIxWF0BR9z8rA4Q==" spinCount="100000" sheet="1" objects="1" scenarios="1"/>
  <mergeCells count="47">
    <mergeCell ref="B2:C2"/>
    <mergeCell ref="B9:B12"/>
    <mergeCell ref="B1:W1"/>
    <mergeCell ref="C29:F29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O9:P11"/>
    <mergeCell ref="C31:F31"/>
    <mergeCell ref="C32:F32"/>
    <mergeCell ref="B35:C35"/>
    <mergeCell ref="F35:O35"/>
    <mergeCell ref="C24:F24"/>
    <mergeCell ref="C25:F25"/>
    <mergeCell ref="C26:F26"/>
    <mergeCell ref="C27:F27"/>
    <mergeCell ref="C28:F28"/>
    <mergeCell ref="D35:E35"/>
    <mergeCell ref="G4:H5"/>
    <mergeCell ref="I4:J5"/>
    <mergeCell ref="K4:L5"/>
    <mergeCell ref="M4:N5"/>
    <mergeCell ref="O4:P5"/>
    <mergeCell ref="P35:R35"/>
    <mergeCell ref="U4:W5"/>
    <mergeCell ref="C4:D5"/>
    <mergeCell ref="G9:H11"/>
    <mergeCell ref="S35:U35"/>
    <mergeCell ref="Q9:R11"/>
    <mergeCell ref="S9:U11"/>
    <mergeCell ref="S4:T5"/>
    <mergeCell ref="C13:F13"/>
    <mergeCell ref="C9:F11"/>
    <mergeCell ref="C12:F12"/>
    <mergeCell ref="I9:J11"/>
    <mergeCell ref="K9:L11"/>
    <mergeCell ref="M9:N11"/>
    <mergeCell ref="Q4:R5"/>
    <mergeCell ref="E4:F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B1:W37"/>
  <sheetViews>
    <sheetView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P12" sqref="P12"/>
    </sheetView>
  </sheetViews>
  <sheetFormatPr defaultRowHeight="15" x14ac:dyDescent="0.25"/>
  <cols>
    <col min="1" max="1" width="9.140625" style="1"/>
    <col min="2" max="2" width="3.7109375" style="1" customWidth="1"/>
    <col min="3" max="3" width="5.7109375" style="1" customWidth="1"/>
    <col min="4" max="5" width="6.28515625" style="1" customWidth="1"/>
    <col min="6" max="23" width="5.7109375" style="1" customWidth="1"/>
    <col min="24" max="52" width="8.7109375" style="1" customWidth="1"/>
    <col min="53" max="16384" width="9.140625" style="1"/>
  </cols>
  <sheetData>
    <row r="1" spans="2:23" ht="19.5" thickBot="1" x14ac:dyDescent="0.35">
      <c r="B1" s="1116" t="s">
        <v>150</v>
      </c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8"/>
    </row>
    <row r="2" spans="2:23" ht="19.5" thickBot="1" x14ac:dyDescent="0.35">
      <c r="B2" s="1112" t="s">
        <v>2</v>
      </c>
      <c r="C2" s="1112"/>
      <c r="D2" s="559" t="str">
        <f>Emrat!A3</f>
        <v>VI-1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3" ht="15.75" thickBot="1" x14ac:dyDescent="0.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2:23" ht="20.100000000000001" customHeight="1" x14ac:dyDescent="0.25">
      <c r="B4" s="93"/>
      <c r="C4" s="1078" t="s">
        <v>55</v>
      </c>
      <c r="D4" s="1079"/>
      <c r="E4" s="1078" t="s">
        <v>147</v>
      </c>
      <c r="F4" s="1079"/>
      <c r="G4" s="1078" t="s">
        <v>26</v>
      </c>
      <c r="H4" s="1079"/>
      <c r="I4" s="1078" t="s">
        <v>57</v>
      </c>
      <c r="J4" s="1079"/>
      <c r="K4" s="1078" t="s">
        <v>129</v>
      </c>
      <c r="L4" s="1079"/>
      <c r="M4" s="1078" t="s">
        <v>133</v>
      </c>
      <c r="N4" s="1079"/>
      <c r="O4" s="1078" t="s">
        <v>165</v>
      </c>
      <c r="P4" s="1079"/>
      <c r="Q4" s="1078" t="s">
        <v>127</v>
      </c>
      <c r="R4" s="1092"/>
      <c r="S4" s="1078" t="s">
        <v>50</v>
      </c>
      <c r="T4" s="1092"/>
      <c r="U4" s="1072" t="s">
        <v>128</v>
      </c>
      <c r="V4" s="1073"/>
      <c r="W4" s="1074"/>
    </row>
    <row r="5" spans="2:23" ht="20.100000000000001" customHeight="1" thickBot="1" x14ac:dyDescent="0.3">
      <c r="B5" s="93"/>
      <c r="C5" s="1080"/>
      <c r="D5" s="1081"/>
      <c r="E5" s="1080"/>
      <c r="F5" s="1081"/>
      <c r="G5" s="1080"/>
      <c r="H5" s="1081"/>
      <c r="I5" s="1080"/>
      <c r="J5" s="1081"/>
      <c r="K5" s="1080"/>
      <c r="L5" s="1081"/>
      <c r="M5" s="1080"/>
      <c r="N5" s="1081"/>
      <c r="O5" s="1080"/>
      <c r="P5" s="1081"/>
      <c r="Q5" s="1080"/>
      <c r="R5" s="1093"/>
      <c r="S5" s="1080"/>
      <c r="T5" s="1093"/>
      <c r="U5" s="1075"/>
      <c r="V5" s="1076"/>
      <c r="W5" s="1077"/>
    </row>
    <row r="6" spans="2:23" x14ac:dyDescent="0.25">
      <c r="B6" s="93"/>
      <c r="C6" s="156" t="s">
        <v>0</v>
      </c>
      <c r="D6" s="157" t="s">
        <v>1</v>
      </c>
      <c r="E6" s="156" t="s">
        <v>0</v>
      </c>
      <c r="F6" s="157" t="s">
        <v>1</v>
      </c>
      <c r="G6" s="156" t="s">
        <v>0</v>
      </c>
      <c r="H6" s="157" t="s">
        <v>1</v>
      </c>
      <c r="I6" s="156" t="s">
        <v>0</v>
      </c>
      <c r="J6" s="157" t="s">
        <v>1</v>
      </c>
      <c r="K6" s="156" t="s">
        <v>0</v>
      </c>
      <c r="L6" s="157" t="s">
        <v>1</v>
      </c>
      <c r="M6" s="156" t="s">
        <v>0</v>
      </c>
      <c r="N6" s="158" t="s">
        <v>1</v>
      </c>
      <c r="O6" s="159" t="s">
        <v>0</v>
      </c>
      <c r="P6" s="160" t="s">
        <v>1</v>
      </c>
      <c r="Q6" s="156" t="s">
        <v>0</v>
      </c>
      <c r="R6" s="157" t="s">
        <v>1</v>
      </c>
      <c r="S6" s="156" t="s">
        <v>0</v>
      </c>
      <c r="T6" s="157" t="s">
        <v>1</v>
      </c>
      <c r="U6" s="161" t="s">
        <v>0</v>
      </c>
      <c r="V6" s="258" t="s">
        <v>1</v>
      </c>
      <c r="W6" s="259" t="s">
        <v>45</v>
      </c>
    </row>
    <row r="7" spans="2:23" ht="15.75" thickBot="1" x14ac:dyDescent="0.3">
      <c r="B7" s="93"/>
      <c r="C7" s="148">
        <f>Raporti!I11</f>
        <v>0</v>
      </c>
      <c r="D7" s="149">
        <f>Raporti!I12</f>
        <v>0</v>
      </c>
      <c r="E7" s="150">
        <f>Raporti!I14</f>
        <v>0</v>
      </c>
      <c r="F7" s="149">
        <f>Raporti!I15</f>
        <v>0</v>
      </c>
      <c r="G7" s="150">
        <f>Raporti!I17</f>
        <v>0</v>
      </c>
      <c r="H7" s="149">
        <f>Raporti!I18</f>
        <v>0</v>
      </c>
      <c r="I7" s="150">
        <f>Raporti!I20</f>
        <v>0</v>
      </c>
      <c r="J7" s="149">
        <f>Raporti!I21</f>
        <v>0</v>
      </c>
      <c r="K7" s="150">
        <f>Raporti!I26</f>
        <v>0</v>
      </c>
      <c r="L7" s="149">
        <f>Raporti!I27</f>
        <v>0</v>
      </c>
      <c r="M7" s="150">
        <f>Raporti!I29</f>
        <v>0</v>
      </c>
      <c r="N7" s="151">
        <f>Raporti!I30</f>
        <v>0</v>
      </c>
      <c r="O7" s="152">
        <f>Raporti!I32</f>
        <v>0</v>
      </c>
      <c r="P7" s="153">
        <f>Raporti!I33</f>
        <v>0</v>
      </c>
      <c r="Q7" s="422"/>
      <c r="R7" s="423"/>
      <c r="S7" s="154">
        <f>Raporti!I38</f>
        <v>0</v>
      </c>
      <c r="T7" s="155">
        <f>Raporti!I39</f>
        <v>0</v>
      </c>
      <c r="U7" s="350">
        <f>C7+E7+G7+I7+K7+M7+O7+Q7+S7</f>
        <v>0</v>
      </c>
      <c r="V7" s="351">
        <f>D7+F7+H7+J7+L7+N7+P7+R7+T7</f>
        <v>0</v>
      </c>
      <c r="W7" s="352">
        <f>U7+V7</f>
        <v>0</v>
      </c>
    </row>
    <row r="8" spans="2:23" ht="15.75" thickBot="1" x14ac:dyDescent="0.3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2:23" ht="15" customHeight="1" thickBot="1" x14ac:dyDescent="0.3">
      <c r="B9" s="1113" t="s">
        <v>33</v>
      </c>
      <c r="C9" s="1097" t="s">
        <v>130</v>
      </c>
      <c r="D9" s="1098"/>
      <c r="E9" s="1098"/>
      <c r="F9" s="1099"/>
      <c r="G9" s="1082" t="s">
        <v>55</v>
      </c>
      <c r="H9" s="1083"/>
      <c r="I9" s="1078" t="s">
        <v>147</v>
      </c>
      <c r="J9" s="1079"/>
      <c r="K9" s="1078" t="s">
        <v>26</v>
      </c>
      <c r="L9" s="1079"/>
      <c r="M9" s="1078" t="s">
        <v>57</v>
      </c>
      <c r="N9" s="1079"/>
      <c r="O9" s="1078" t="s">
        <v>156</v>
      </c>
      <c r="P9" s="1079"/>
      <c r="Q9" s="1078" t="s">
        <v>50</v>
      </c>
      <c r="R9" s="1079"/>
      <c r="S9" s="1078" t="s">
        <v>128</v>
      </c>
      <c r="T9" s="1091"/>
      <c r="U9" s="1079"/>
    </row>
    <row r="10" spans="2:23" ht="15" customHeight="1" thickBot="1" x14ac:dyDescent="0.3">
      <c r="B10" s="1114"/>
      <c r="C10" s="1097"/>
      <c r="D10" s="1098"/>
      <c r="E10" s="1098"/>
      <c r="F10" s="1099"/>
      <c r="G10" s="1084"/>
      <c r="H10" s="1085"/>
      <c r="I10" s="1090"/>
      <c r="J10" s="1085"/>
      <c r="K10" s="1090"/>
      <c r="L10" s="1085"/>
      <c r="M10" s="1090"/>
      <c r="N10" s="1085"/>
      <c r="O10" s="1090"/>
      <c r="P10" s="1085"/>
      <c r="Q10" s="1090"/>
      <c r="R10" s="1085"/>
      <c r="S10" s="1090"/>
      <c r="T10" s="1084"/>
      <c r="U10" s="1085"/>
    </row>
    <row r="11" spans="2:23" ht="15" customHeight="1" thickBot="1" x14ac:dyDescent="0.3">
      <c r="B11" s="1114"/>
      <c r="C11" s="1097"/>
      <c r="D11" s="1098"/>
      <c r="E11" s="1098"/>
      <c r="F11" s="1099"/>
      <c r="G11" s="1086"/>
      <c r="H11" s="1081"/>
      <c r="I11" s="1080"/>
      <c r="J11" s="1081"/>
      <c r="K11" s="1080"/>
      <c r="L11" s="1081"/>
      <c r="M11" s="1080"/>
      <c r="N11" s="1081"/>
      <c r="O11" s="1080"/>
      <c r="P11" s="1081"/>
      <c r="Q11" s="1080"/>
      <c r="R11" s="1081"/>
      <c r="S11" s="1080"/>
      <c r="T11" s="1086"/>
      <c r="U11" s="1081"/>
    </row>
    <row r="12" spans="2:23" ht="15" customHeight="1" thickBot="1" x14ac:dyDescent="0.3">
      <c r="B12" s="1115"/>
      <c r="C12" s="1100" t="s">
        <v>126</v>
      </c>
      <c r="D12" s="1101"/>
      <c r="E12" s="1101"/>
      <c r="F12" s="1102"/>
      <c r="G12" s="162" t="s">
        <v>0</v>
      </c>
      <c r="H12" s="162" t="s">
        <v>1</v>
      </c>
      <c r="I12" s="162" t="s">
        <v>0</v>
      </c>
      <c r="J12" s="162" t="s">
        <v>1</v>
      </c>
      <c r="K12" s="162" t="s">
        <v>0</v>
      </c>
      <c r="L12" s="162" t="s">
        <v>1</v>
      </c>
      <c r="M12" s="162" t="s">
        <v>0</v>
      </c>
      <c r="N12" s="162" t="s">
        <v>1</v>
      </c>
      <c r="O12" s="162" t="s">
        <v>0</v>
      </c>
      <c r="P12" s="162" t="s">
        <v>1</v>
      </c>
      <c r="Q12" s="162" t="s">
        <v>0</v>
      </c>
      <c r="R12" s="162" t="s">
        <v>1</v>
      </c>
      <c r="S12" s="162" t="s">
        <v>0</v>
      </c>
      <c r="T12" s="162" t="s">
        <v>1</v>
      </c>
      <c r="U12" s="479" t="s">
        <v>132</v>
      </c>
    </row>
    <row r="13" spans="2:23" ht="15" customHeight="1" thickBot="1" x14ac:dyDescent="0.3">
      <c r="B13" s="163">
        <v>1</v>
      </c>
      <c r="C13" s="1121" t="str">
        <f>Ditari!F4</f>
        <v>Gjuhë amtare</v>
      </c>
      <c r="D13" s="1122"/>
      <c r="E13" s="1122"/>
      <c r="F13" s="1123"/>
      <c r="G13" s="477">
        <f>'Statistika 2'!D6</f>
        <v>0</v>
      </c>
      <c r="H13" s="478">
        <f>'Statistika 2'!E6</f>
        <v>0</v>
      </c>
      <c r="I13" s="478">
        <f>'Statistika 2'!G6</f>
        <v>0</v>
      </c>
      <c r="J13" s="478">
        <f>'Statistika 2'!H6</f>
        <v>0</v>
      </c>
      <c r="K13" s="478">
        <f>'Statistika 2'!J6</f>
        <v>0</v>
      </c>
      <c r="L13" s="478">
        <f>'Statistika 2'!K6</f>
        <v>0</v>
      </c>
      <c r="M13" s="478">
        <f>'Statistika 2'!M6</f>
        <v>0</v>
      </c>
      <c r="N13" s="478">
        <f>'Statistika 2'!N6</f>
        <v>0</v>
      </c>
      <c r="O13" s="477">
        <f>'Statistika 2'!S6</f>
        <v>0</v>
      </c>
      <c r="P13" s="477">
        <f>'Statistika 2'!T6</f>
        <v>0</v>
      </c>
      <c r="Q13" s="478">
        <f>'Statistika 2'!V6</f>
        <v>0</v>
      </c>
      <c r="R13" s="478">
        <f>'Statistika 2'!W6</f>
        <v>0</v>
      </c>
      <c r="S13" s="477">
        <f>G13+I13+K13+M13+O13+Q13</f>
        <v>0</v>
      </c>
      <c r="T13" s="477">
        <f>H13+J13+L13+N13+P13+R13</f>
        <v>0</v>
      </c>
      <c r="U13" s="164">
        <f>S13+T13</f>
        <v>0</v>
      </c>
    </row>
    <row r="14" spans="2:23" ht="15" customHeight="1" thickBot="1" x14ac:dyDescent="0.3">
      <c r="B14" s="163">
        <v>2</v>
      </c>
      <c r="C14" s="1121" t="str">
        <f>Ditari!G4</f>
        <v>Gjuhë angleze</v>
      </c>
      <c r="D14" s="1122"/>
      <c r="E14" s="1122"/>
      <c r="F14" s="1123"/>
      <c r="G14" s="477">
        <f>'Statistika 2'!D7</f>
        <v>0</v>
      </c>
      <c r="H14" s="478">
        <f>'Statistika 2'!E7</f>
        <v>0</v>
      </c>
      <c r="I14" s="478">
        <f>'Statistika 2'!G7</f>
        <v>0</v>
      </c>
      <c r="J14" s="478">
        <f>'Statistika 2'!H7</f>
        <v>0</v>
      </c>
      <c r="K14" s="478">
        <f>'Statistika 2'!J7</f>
        <v>0</v>
      </c>
      <c r="L14" s="478">
        <f>'Statistika 2'!K7</f>
        <v>0</v>
      </c>
      <c r="M14" s="478">
        <f>'Statistika 2'!M7</f>
        <v>0</v>
      </c>
      <c r="N14" s="478">
        <f>'Statistika 2'!N7</f>
        <v>0</v>
      </c>
      <c r="O14" s="477">
        <f>'Statistika 2'!S7</f>
        <v>0</v>
      </c>
      <c r="P14" s="477">
        <f>'Statistika 2'!T7</f>
        <v>0</v>
      </c>
      <c r="Q14" s="478">
        <f>'Statistika 2'!V7</f>
        <v>0</v>
      </c>
      <c r="R14" s="478">
        <f>'Statistika 2'!W7</f>
        <v>0</v>
      </c>
      <c r="S14" s="477">
        <f t="shared" ref="S14:T31" si="0">G14+I14+K14+M14+O14+Q14</f>
        <v>0</v>
      </c>
      <c r="T14" s="477">
        <f>H14+J14+L14+N14+P14+R14</f>
        <v>0</v>
      </c>
      <c r="U14" s="164">
        <f t="shared" ref="U14:U29" si="1">S14+T14</f>
        <v>0</v>
      </c>
    </row>
    <row r="15" spans="2:23" ht="15" customHeight="1" thickBot="1" x14ac:dyDescent="0.3">
      <c r="B15" s="163">
        <v>3</v>
      </c>
      <c r="C15" s="1121">
        <f>Ditari!H4</f>
        <v>0</v>
      </c>
      <c r="D15" s="1122"/>
      <c r="E15" s="1122"/>
      <c r="F15" s="1123"/>
      <c r="G15" s="477">
        <f>'Statistika 2'!D8</f>
        <v>0</v>
      </c>
      <c r="H15" s="478">
        <f>'Statistika 2'!E8</f>
        <v>0</v>
      </c>
      <c r="I15" s="478">
        <f>'Statistika 2'!G8</f>
        <v>0</v>
      </c>
      <c r="J15" s="478">
        <f>'Statistika 2'!H8</f>
        <v>0</v>
      </c>
      <c r="K15" s="478">
        <f>'Statistika 2'!J8</f>
        <v>0</v>
      </c>
      <c r="L15" s="478">
        <f>'Statistika 2'!K8</f>
        <v>0</v>
      </c>
      <c r="M15" s="478">
        <f>'Statistika 2'!M8</f>
        <v>0</v>
      </c>
      <c r="N15" s="478">
        <f>'Statistika 2'!N8</f>
        <v>0</v>
      </c>
      <c r="O15" s="477">
        <f>'Statistika 2'!S8</f>
        <v>0</v>
      </c>
      <c r="P15" s="477">
        <f>'Statistika 2'!T8</f>
        <v>0</v>
      </c>
      <c r="Q15" s="478">
        <f>'Statistika 2'!V8</f>
        <v>0</v>
      </c>
      <c r="R15" s="478">
        <f>'Statistika 2'!W8</f>
        <v>0</v>
      </c>
      <c r="S15" s="477">
        <f t="shared" si="0"/>
        <v>0</v>
      </c>
      <c r="T15" s="477">
        <f t="shared" si="0"/>
        <v>0</v>
      </c>
      <c r="U15" s="164">
        <f t="shared" si="1"/>
        <v>0</v>
      </c>
    </row>
    <row r="16" spans="2:23" ht="15" customHeight="1" thickBot="1" x14ac:dyDescent="0.3">
      <c r="B16" s="163">
        <v>4</v>
      </c>
      <c r="C16" s="1121" t="str">
        <f>Ditari!I4</f>
        <v>Edukatë muzikore</v>
      </c>
      <c r="D16" s="1122"/>
      <c r="E16" s="1122"/>
      <c r="F16" s="1123"/>
      <c r="G16" s="477">
        <f>'Statistika 2'!D9</f>
        <v>0</v>
      </c>
      <c r="H16" s="478">
        <f>'Statistika 2'!E9</f>
        <v>0</v>
      </c>
      <c r="I16" s="478">
        <f>'Statistika 2'!G9</f>
        <v>0</v>
      </c>
      <c r="J16" s="478">
        <f>'Statistika 2'!H9</f>
        <v>0</v>
      </c>
      <c r="K16" s="478">
        <f>'Statistika 2'!J9</f>
        <v>0</v>
      </c>
      <c r="L16" s="478">
        <f>'Statistika 2'!K9</f>
        <v>0</v>
      </c>
      <c r="M16" s="478">
        <f>'Statistika 2'!M9</f>
        <v>0</v>
      </c>
      <c r="N16" s="478">
        <f>'Statistika 2'!N9</f>
        <v>0</v>
      </c>
      <c r="O16" s="477">
        <f>'Statistika 2'!S9</f>
        <v>0</v>
      </c>
      <c r="P16" s="477">
        <f>'Statistika 2'!T9</f>
        <v>0</v>
      </c>
      <c r="Q16" s="478">
        <f>'Statistika 2'!V9</f>
        <v>0</v>
      </c>
      <c r="R16" s="478">
        <f>'Statistika 2'!W9</f>
        <v>0</v>
      </c>
      <c r="S16" s="477">
        <f t="shared" si="0"/>
        <v>0</v>
      </c>
      <c r="T16" s="477">
        <f t="shared" si="0"/>
        <v>0</v>
      </c>
      <c r="U16" s="164">
        <f t="shared" si="1"/>
        <v>0</v>
      </c>
    </row>
    <row r="17" spans="2:21" ht="15" customHeight="1" thickBot="1" x14ac:dyDescent="0.3">
      <c r="B17" s="163">
        <v>5</v>
      </c>
      <c r="C17" s="1121" t="str">
        <f>Ditari!J4</f>
        <v>Edukatë Figurative</v>
      </c>
      <c r="D17" s="1122"/>
      <c r="E17" s="1122"/>
      <c r="F17" s="1123"/>
      <c r="G17" s="477">
        <f>'Statistika 2'!D10</f>
        <v>0</v>
      </c>
      <c r="H17" s="478">
        <f>'Statistika 2'!E10</f>
        <v>0</v>
      </c>
      <c r="I17" s="478">
        <f>'Statistika 2'!G10</f>
        <v>0</v>
      </c>
      <c r="J17" s="478">
        <f>'Statistika 2'!H10</f>
        <v>0</v>
      </c>
      <c r="K17" s="478">
        <f>'Statistika 2'!J10</f>
        <v>0</v>
      </c>
      <c r="L17" s="478">
        <f>'Statistika 2'!K10</f>
        <v>0</v>
      </c>
      <c r="M17" s="478">
        <f>'Statistika 2'!M10</f>
        <v>0</v>
      </c>
      <c r="N17" s="478">
        <f>'Statistika 2'!N10</f>
        <v>0</v>
      </c>
      <c r="O17" s="477">
        <f>'Statistika 2'!S10</f>
        <v>0</v>
      </c>
      <c r="P17" s="477">
        <f>'Statistika 2'!T10</f>
        <v>0</v>
      </c>
      <c r="Q17" s="478">
        <f>'Statistika 2'!V10</f>
        <v>0</v>
      </c>
      <c r="R17" s="478">
        <f>'Statistika 2'!W10</f>
        <v>0</v>
      </c>
      <c r="S17" s="477">
        <f t="shared" si="0"/>
        <v>0</v>
      </c>
      <c r="T17" s="477">
        <f t="shared" si="0"/>
        <v>0</v>
      </c>
      <c r="U17" s="164">
        <f t="shared" si="1"/>
        <v>0</v>
      </c>
    </row>
    <row r="18" spans="2:21" ht="15" customHeight="1" thickBot="1" x14ac:dyDescent="0.3">
      <c r="B18" s="163">
        <v>6</v>
      </c>
      <c r="C18" s="1121" t="str">
        <f>Ditari!K4</f>
        <v>Matematikë</v>
      </c>
      <c r="D18" s="1122"/>
      <c r="E18" s="1122"/>
      <c r="F18" s="1123"/>
      <c r="G18" s="477">
        <f>'Statistika 2'!D11</f>
        <v>0</v>
      </c>
      <c r="H18" s="478">
        <f>'Statistika 2'!E11</f>
        <v>0</v>
      </c>
      <c r="I18" s="478">
        <f>'Statistika 2'!G11</f>
        <v>0</v>
      </c>
      <c r="J18" s="478">
        <f>'Statistika 2'!H11</f>
        <v>0</v>
      </c>
      <c r="K18" s="478">
        <f>'Statistika 2'!J11</f>
        <v>0</v>
      </c>
      <c r="L18" s="478">
        <f>'Statistika 2'!K11</f>
        <v>0</v>
      </c>
      <c r="M18" s="478">
        <f>'Statistika 2'!M11</f>
        <v>0</v>
      </c>
      <c r="N18" s="478">
        <f>'Statistika 2'!N11</f>
        <v>0</v>
      </c>
      <c r="O18" s="477">
        <f>'Statistika 2'!S11</f>
        <v>0</v>
      </c>
      <c r="P18" s="477">
        <f>'Statistika 2'!T11</f>
        <v>0</v>
      </c>
      <c r="Q18" s="478">
        <f>'Statistika 2'!V11</f>
        <v>0</v>
      </c>
      <c r="R18" s="478">
        <f>'Statistika 2'!W11</f>
        <v>0</v>
      </c>
      <c r="S18" s="477">
        <f t="shared" si="0"/>
        <v>0</v>
      </c>
      <c r="T18" s="477">
        <f t="shared" si="0"/>
        <v>0</v>
      </c>
      <c r="U18" s="164">
        <f t="shared" si="1"/>
        <v>0</v>
      </c>
    </row>
    <row r="19" spans="2:21" ht="15" customHeight="1" thickBot="1" x14ac:dyDescent="0.3">
      <c r="B19" s="163">
        <v>7</v>
      </c>
      <c r="C19" s="1121" t="str">
        <f>Ditari!L4</f>
        <v>Njeriu dhe natyra</v>
      </c>
      <c r="D19" s="1122"/>
      <c r="E19" s="1122"/>
      <c r="F19" s="1123"/>
      <c r="G19" s="477">
        <f>'Statistika 2'!D12</f>
        <v>0</v>
      </c>
      <c r="H19" s="478">
        <f>'Statistika 2'!E12</f>
        <v>0</v>
      </c>
      <c r="I19" s="478">
        <f>'Statistika 2'!G12</f>
        <v>0</v>
      </c>
      <c r="J19" s="478">
        <f>'Statistika 2'!H12</f>
        <v>0</v>
      </c>
      <c r="K19" s="478">
        <f>'Statistika 2'!J12</f>
        <v>0</v>
      </c>
      <c r="L19" s="478">
        <f>'Statistika 2'!K12</f>
        <v>0</v>
      </c>
      <c r="M19" s="478">
        <f>'Statistika 2'!M12</f>
        <v>0</v>
      </c>
      <c r="N19" s="478">
        <f>'Statistika 2'!N12</f>
        <v>0</v>
      </c>
      <c r="O19" s="477">
        <f>'Statistika 2'!S12</f>
        <v>0</v>
      </c>
      <c r="P19" s="477">
        <f>'Statistika 2'!T12</f>
        <v>0</v>
      </c>
      <c r="Q19" s="478">
        <f>'Statistika 2'!V12</f>
        <v>0</v>
      </c>
      <c r="R19" s="478">
        <f>'Statistika 2'!W12</f>
        <v>0</v>
      </c>
      <c r="S19" s="477">
        <f t="shared" si="0"/>
        <v>0</v>
      </c>
      <c r="T19" s="477">
        <f t="shared" si="0"/>
        <v>0</v>
      </c>
      <c r="U19" s="164">
        <f t="shared" si="1"/>
        <v>0</v>
      </c>
    </row>
    <row r="20" spans="2:21" ht="15" customHeight="1" thickBot="1" x14ac:dyDescent="0.3">
      <c r="B20" s="163">
        <v>8</v>
      </c>
      <c r="C20" s="1121">
        <f>Ditari!M4</f>
        <v>0</v>
      </c>
      <c r="D20" s="1122"/>
      <c r="E20" s="1122"/>
      <c r="F20" s="1123"/>
      <c r="G20" s="477">
        <f>'Statistika 2'!D13</f>
        <v>0</v>
      </c>
      <c r="H20" s="478">
        <f>'Statistika 2'!E13</f>
        <v>0</v>
      </c>
      <c r="I20" s="478">
        <f>'Statistika 2'!G13</f>
        <v>0</v>
      </c>
      <c r="J20" s="478">
        <f>'Statistika 2'!H13</f>
        <v>0</v>
      </c>
      <c r="K20" s="478">
        <f>'Statistika 2'!J13</f>
        <v>0</v>
      </c>
      <c r="L20" s="478">
        <f>'Statistika 2'!K13</f>
        <v>0</v>
      </c>
      <c r="M20" s="478">
        <f>'Statistika 2'!M13</f>
        <v>0</v>
      </c>
      <c r="N20" s="478">
        <f>'Statistika 2'!N13</f>
        <v>0</v>
      </c>
      <c r="O20" s="477">
        <f>'Statistika 2'!S13</f>
        <v>0</v>
      </c>
      <c r="P20" s="477">
        <f>'Statistika 2'!T13</f>
        <v>0</v>
      </c>
      <c r="Q20" s="478">
        <f>'Statistika 2'!V13</f>
        <v>0</v>
      </c>
      <c r="R20" s="478">
        <f>'Statistika 2'!W13</f>
        <v>0</v>
      </c>
      <c r="S20" s="477">
        <f t="shared" si="0"/>
        <v>0</v>
      </c>
      <c r="T20" s="477">
        <f t="shared" si="0"/>
        <v>0</v>
      </c>
      <c r="U20" s="164">
        <f t="shared" si="1"/>
        <v>0</v>
      </c>
    </row>
    <row r="21" spans="2:21" ht="15" customHeight="1" thickBot="1" x14ac:dyDescent="0.3">
      <c r="B21" s="163">
        <v>9</v>
      </c>
      <c r="C21" s="1121">
        <f>Ditari!N4</f>
        <v>0</v>
      </c>
      <c r="D21" s="1122"/>
      <c r="E21" s="1122"/>
      <c r="F21" s="1123"/>
      <c r="G21" s="477">
        <f>'Statistika 2'!D14</f>
        <v>0</v>
      </c>
      <c r="H21" s="478">
        <f>'Statistika 2'!E14</f>
        <v>0</v>
      </c>
      <c r="I21" s="478">
        <f>'Statistika 2'!G14</f>
        <v>0</v>
      </c>
      <c r="J21" s="478">
        <f>'Statistika 2'!H14</f>
        <v>0</v>
      </c>
      <c r="K21" s="478">
        <f>'Statistika 2'!J14</f>
        <v>0</v>
      </c>
      <c r="L21" s="478">
        <f>'Statistika 2'!K14</f>
        <v>0</v>
      </c>
      <c r="M21" s="478">
        <f>'Statistika 2'!M14</f>
        <v>0</v>
      </c>
      <c r="N21" s="478">
        <f>'Statistika 2'!N14</f>
        <v>0</v>
      </c>
      <c r="O21" s="477">
        <f>'Statistika 2'!S14</f>
        <v>0</v>
      </c>
      <c r="P21" s="477">
        <f>'Statistika 2'!T14</f>
        <v>0</v>
      </c>
      <c r="Q21" s="478">
        <f>'Statistika 2'!V14</f>
        <v>0</v>
      </c>
      <c r="R21" s="478">
        <f>'Statistika 2'!W14</f>
        <v>0</v>
      </c>
      <c r="S21" s="477">
        <f t="shared" si="0"/>
        <v>0</v>
      </c>
      <c r="T21" s="477">
        <f t="shared" si="0"/>
        <v>0</v>
      </c>
      <c r="U21" s="164">
        <f t="shared" si="1"/>
        <v>0</v>
      </c>
    </row>
    <row r="22" spans="2:21" ht="15" customHeight="1" thickBot="1" x14ac:dyDescent="0.3">
      <c r="B22" s="163">
        <v>10</v>
      </c>
      <c r="C22" s="1121" t="str">
        <f>Ditari!O4</f>
        <v>Shoqëria dhe mjedisi</v>
      </c>
      <c r="D22" s="1122"/>
      <c r="E22" s="1122"/>
      <c r="F22" s="1123"/>
      <c r="G22" s="477">
        <f>'Statistika 2'!D15</f>
        <v>0</v>
      </c>
      <c r="H22" s="478">
        <f>'Statistika 2'!E15</f>
        <v>0</v>
      </c>
      <c r="I22" s="478">
        <f>'Statistika 2'!G15</f>
        <v>0</v>
      </c>
      <c r="J22" s="478">
        <f>'Statistika 2'!H15</f>
        <v>0</v>
      </c>
      <c r="K22" s="478">
        <f>'Statistika 2'!J15</f>
        <v>0</v>
      </c>
      <c r="L22" s="478">
        <f>'Statistika 2'!K15</f>
        <v>0</v>
      </c>
      <c r="M22" s="478">
        <f>'Statistika 2'!M15</f>
        <v>0</v>
      </c>
      <c r="N22" s="478">
        <f>'Statistika 2'!N15</f>
        <v>0</v>
      </c>
      <c r="O22" s="477">
        <f>'Statistika 2'!S15</f>
        <v>0</v>
      </c>
      <c r="P22" s="477">
        <f>'Statistika 2'!T15</f>
        <v>0</v>
      </c>
      <c r="Q22" s="478">
        <f>'Statistika 2'!V15</f>
        <v>0</v>
      </c>
      <c r="R22" s="478">
        <f>'Statistika 2'!W15</f>
        <v>0</v>
      </c>
      <c r="S22" s="477">
        <f t="shared" si="0"/>
        <v>0</v>
      </c>
      <c r="T22" s="477">
        <f t="shared" si="0"/>
        <v>0</v>
      </c>
      <c r="U22" s="164">
        <f t="shared" si="1"/>
        <v>0</v>
      </c>
    </row>
    <row r="23" spans="2:21" ht="15" customHeight="1" thickBot="1" x14ac:dyDescent="0.3">
      <c r="B23" s="163">
        <v>11</v>
      </c>
      <c r="C23" s="1121">
        <f>Ditari!P4</f>
        <v>0</v>
      </c>
      <c r="D23" s="1122"/>
      <c r="E23" s="1122"/>
      <c r="F23" s="1123"/>
      <c r="G23" s="477">
        <f>'Statistika 2'!D16</f>
        <v>0</v>
      </c>
      <c r="H23" s="478">
        <f>'Statistika 2'!E16</f>
        <v>0</v>
      </c>
      <c r="I23" s="478">
        <f>'Statistika 2'!G16</f>
        <v>0</v>
      </c>
      <c r="J23" s="478">
        <f>'Statistika 2'!H16</f>
        <v>0</v>
      </c>
      <c r="K23" s="478">
        <f>'Statistika 2'!J16</f>
        <v>0</v>
      </c>
      <c r="L23" s="478">
        <f>'Statistika 2'!K16</f>
        <v>0</v>
      </c>
      <c r="M23" s="478">
        <f>'Statistika 2'!M16</f>
        <v>0</v>
      </c>
      <c r="N23" s="478">
        <f>'Statistika 2'!N16</f>
        <v>0</v>
      </c>
      <c r="O23" s="477">
        <f>'Statistika 2'!S16</f>
        <v>0</v>
      </c>
      <c r="P23" s="477">
        <f>'Statistika 2'!T16</f>
        <v>0</v>
      </c>
      <c r="Q23" s="478">
        <f>'Statistika 2'!V16</f>
        <v>0</v>
      </c>
      <c r="R23" s="478">
        <f>'Statistika 2'!W16</f>
        <v>0</v>
      </c>
      <c r="S23" s="477">
        <f t="shared" si="0"/>
        <v>0</v>
      </c>
      <c r="T23" s="477">
        <f t="shared" si="0"/>
        <v>0</v>
      </c>
      <c r="U23" s="164">
        <f t="shared" si="1"/>
        <v>0</v>
      </c>
    </row>
    <row r="24" spans="2:21" ht="15" customHeight="1" thickBot="1" x14ac:dyDescent="0.3">
      <c r="B24" s="163">
        <v>12</v>
      </c>
      <c r="C24" s="1121">
        <f>Ditari!Q4</f>
        <v>0</v>
      </c>
      <c r="D24" s="1122"/>
      <c r="E24" s="1122"/>
      <c r="F24" s="1123"/>
      <c r="G24" s="477">
        <f>'Statistika 2'!D17</f>
        <v>0</v>
      </c>
      <c r="H24" s="478">
        <f>'Statistika 2'!E17</f>
        <v>0</v>
      </c>
      <c r="I24" s="478">
        <f>'Statistika 2'!G17</f>
        <v>0</v>
      </c>
      <c r="J24" s="478">
        <f>'Statistika 2'!H17</f>
        <v>0</v>
      </c>
      <c r="K24" s="478">
        <f>'Statistika 2'!J17</f>
        <v>0</v>
      </c>
      <c r="L24" s="478">
        <f>'Statistika 2'!K17</f>
        <v>0</v>
      </c>
      <c r="M24" s="478">
        <f>'Statistika 2'!M17</f>
        <v>0</v>
      </c>
      <c r="N24" s="478">
        <f>'Statistika 2'!N17</f>
        <v>0</v>
      </c>
      <c r="O24" s="477">
        <f>'Statistika 2'!S17</f>
        <v>0</v>
      </c>
      <c r="P24" s="477">
        <f>'Statistika 2'!T17</f>
        <v>0</v>
      </c>
      <c r="Q24" s="478">
        <f>'Statistika 2'!V17</f>
        <v>0</v>
      </c>
      <c r="R24" s="478">
        <f>'Statistika 2'!W17</f>
        <v>0</v>
      </c>
      <c r="S24" s="477">
        <f t="shared" si="0"/>
        <v>0</v>
      </c>
      <c r="T24" s="477">
        <f t="shared" si="0"/>
        <v>0</v>
      </c>
      <c r="U24" s="164">
        <f t="shared" si="1"/>
        <v>0</v>
      </c>
    </row>
    <row r="25" spans="2:21" ht="15" customHeight="1" thickBot="1" x14ac:dyDescent="0.3">
      <c r="B25" s="163">
        <v>13</v>
      </c>
      <c r="C25" s="1121" t="str">
        <f>Ditari!R4</f>
        <v>Shkathtësi për jetë</v>
      </c>
      <c r="D25" s="1122"/>
      <c r="E25" s="1122"/>
      <c r="F25" s="1123"/>
      <c r="G25" s="477">
        <f>'Statistika 2'!D18</f>
        <v>0</v>
      </c>
      <c r="H25" s="478">
        <f>'Statistika 2'!E18</f>
        <v>0</v>
      </c>
      <c r="I25" s="478">
        <f>'Statistika 2'!G18</f>
        <v>0</v>
      </c>
      <c r="J25" s="478">
        <f>'Statistika 2'!H18</f>
        <v>0</v>
      </c>
      <c r="K25" s="478">
        <f>'Statistika 2'!J18</f>
        <v>0</v>
      </c>
      <c r="L25" s="478">
        <f>'Statistika 2'!K18</f>
        <v>0</v>
      </c>
      <c r="M25" s="478">
        <f>'Statistika 2'!M18</f>
        <v>0</v>
      </c>
      <c r="N25" s="478">
        <f>'Statistika 2'!N18</f>
        <v>0</v>
      </c>
      <c r="O25" s="477">
        <f>'Statistika 2'!S18</f>
        <v>0</v>
      </c>
      <c r="P25" s="477">
        <f>'Statistika 2'!T18</f>
        <v>0</v>
      </c>
      <c r="Q25" s="478">
        <f>'Statistika 2'!V18</f>
        <v>0</v>
      </c>
      <c r="R25" s="478">
        <f>'Statistika 2'!W18</f>
        <v>0</v>
      </c>
      <c r="S25" s="477">
        <f t="shared" si="0"/>
        <v>0</v>
      </c>
      <c r="T25" s="477">
        <f t="shared" si="0"/>
        <v>0</v>
      </c>
      <c r="U25" s="164">
        <f t="shared" si="1"/>
        <v>0</v>
      </c>
    </row>
    <row r="26" spans="2:21" ht="15" customHeight="1" thickBot="1" x14ac:dyDescent="0.3">
      <c r="B26" s="163">
        <v>14</v>
      </c>
      <c r="C26" s="1121" t="str">
        <f>Ditari!S4</f>
        <v>Edukatë fizike</v>
      </c>
      <c r="D26" s="1122"/>
      <c r="E26" s="1122"/>
      <c r="F26" s="1123"/>
      <c r="G26" s="477">
        <f>'Statistika 2'!D19</f>
        <v>0</v>
      </c>
      <c r="H26" s="478">
        <f>'Statistika 2'!E19</f>
        <v>0</v>
      </c>
      <c r="I26" s="478">
        <f>'Statistika 2'!G19</f>
        <v>0</v>
      </c>
      <c r="J26" s="478">
        <f>'Statistika 2'!H19</f>
        <v>0</v>
      </c>
      <c r="K26" s="478">
        <f>'Statistika 2'!J19</f>
        <v>0</v>
      </c>
      <c r="L26" s="478">
        <f>'Statistika 2'!K19</f>
        <v>0</v>
      </c>
      <c r="M26" s="478">
        <f>'Statistika 2'!M19</f>
        <v>0</v>
      </c>
      <c r="N26" s="478">
        <f>'Statistika 2'!N19</f>
        <v>0</v>
      </c>
      <c r="O26" s="477">
        <f>'Statistika 2'!S19</f>
        <v>0</v>
      </c>
      <c r="P26" s="477">
        <f>'Statistika 2'!T19</f>
        <v>0</v>
      </c>
      <c r="Q26" s="478">
        <f>'Statistika 2'!V19</f>
        <v>0</v>
      </c>
      <c r="R26" s="478">
        <f>'Statistika 2'!W19</f>
        <v>0</v>
      </c>
      <c r="S26" s="477">
        <f t="shared" si="0"/>
        <v>0</v>
      </c>
      <c r="T26" s="477">
        <f t="shared" si="0"/>
        <v>0</v>
      </c>
      <c r="U26" s="164">
        <f t="shared" si="1"/>
        <v>0</v>
      </c>
    </row>
    <row r="27" spans="2:21" ht="15" customHeight="1" thickBot="1" x14ac:dyDescent="0.3">
      <c r="B27" s="163">
        <v>15</v>
      </c>
      <c r="C27" s="1103" t="str">
        <f>Ditari!T4</f>
        <v xml:space="preserve"> MZ</v>
      </c>
      <c r="D27" s="1104"/>
      <c r="E27" s="1104"/>
      <c r="F27" s="1105"/>
      <c r="G27" s="477">
        <f>'Statistika 2'!D20</f>
        <v>0</v>
      </c>
      <c r="H27" s="478">
        <f>'Statistika 2'!E20</f>
        <v>0</v>
      </c>
      <c r="I27" s="478">
        <f>'Statistika 2'!G20</f>
        <v>0</v>
      </c>
      <c r="J27" s="478">
        <f>'Statistika 2'!H20</f>
        <v>0</v>
      </c>
      <c r="K27" s="478">
        <f>'Statistika 2'!J20</f>
        <v>0</v>
      </c>
      <c r="L27" s="478">
        <f>'Statistika 2'!K20</f>
        <v>0</v>
      </c>
      <c r="M27" s="478">
        <f>'Statistika 2'!M20</f>
        <v>0</v>
      </c>
      <c r="N27" s="478">
        <f>'Statistika 2'!N20</f>
        <v>0</v>
      </c>
      <c r="O27" s="477">
        <f>'Statistika 2'!S20</f>
        <v>0</v>
      </c>
      <c r="P27" s="477">
        <f>'Statistika 2'!T20</f>
        <v>0</v>
      </c>
      <c r="Q27" s="478">
        <f>'Statistika 2'!V20</f>
        <v>0</v>
      </c>
      <c r="R27" s="478">
        <f>'Statistika 2'!W20</f>
        <v>0</v>
      </c>
      <c r="S27" s="477">
        <f t="shared" si="0"/>
        <v>0</v>
      </c>
      <c r="T27" s="477">
        <f t="shared" si="0"/>
        <v>0</v>
      </c>
      <c r="U27" s="164">
        <f t="shared" si="1"/>
        <v>0</v>
      </c>
    </row>
    <row r="28" spans="2:21" ht="15" customHeight="1" thickBot="1" x14ac:dyDescent="0.3">
      <c r="B28" s="163">
        <v>16</v>
      </c>
      <c r="C28" s="1103" t="str">
        <f>Ditari!U4</f>
        <v xml:space="preserve"> MZ</v>
      </c>
      <c r="D28" s="1104"/>
      <c r="E28" s="1104"/>
      <c r="F28" s="1105"/>
      <c r="G28" s="477">
        <f>'Statistika 2'!D21</f>
        <v>0</v>
      </c>
      <c r="H28" s="478">
        <f>'Statistika 2'!E21</f>
        <v>0</v>
      </c>
      <c r="I28" s="478">
        <f>'Statistika 2'!G21</f>
        <v>0</v>
      </c>
      <c r="J28" s="478">
        <f>'Statistika 2'!H21</f>
        <v>0</v>
      </c>
      <c r="K28" s="478">
        <f>'Statistika 2'!J21</f>
        <v>0</v>
      </c>
      <c r="L28" s="478">
        <f>'Statistika 2'!K21</f>
        <v>0</v>
      </c>
      <c r="M28" s="478">
        <f>'Statistika 2'!M21</f>
        <v>0</v>
      </c>
      <c r="N28" s="478">
        <f>'Statistika 2'!N21</f>
        <v>0</v>
      </c>
      <c r="O28" s="477">
        <f>'Statistika 2'!S21</f>
        <v>0</v>
      </c>
      <c r="P28" s="477">
        <f>'Statistika 2'!T21</f>
        <v>0</v>
      </c>
      <c r="Q28" s="478">
        <f>'Statistika 2'!V21</f>
        <v>0</v>
      </c>
      <c r="R28" s="478">
        <f>'Statistika 2'!W21</f>
        <v>0</v>
      </c>
      <c r="S28" s="477">
        <f t="shared" si="0"/>
        <v>0</v>
      </c>
      <c r="T28" s="477">
        <f t="shared" si="0"/>
        <v>0</v>
      </c>
      <c r="U28" s="164">
        <f t="shared" si="1"/>
        <v>0</v>
      </c>
    </row>
    <row r="29" spans="2:21" ht="15" customHeight="1" thickBot="1" x14ac:dyDescent="0.3">
      <c r="B29" s="163">
        <v>17</v>
      </c>
      <c r="C29" s="1103" t="str">
        <f>Ditari!V4</f>
        <v xml:space="preserve"> MZ</v>
      </c>
      <c r="D29" s="1104"/>
      <c r="E29" s="1104"/>
      <c r="F29" s="1105"/>
      <c r="G29" s="477">
        <f>'Statistika 2'!D22</f>
        <v>0</v>
      </c>
      <c r="H29" s="478">
        <f>'Statistika 2'!E22</f>
        <v>0</v>
      </c>
      <c r="I29" s="478">
        <f>'Statistika 2'!G22</f>
        <v>0</v>
      </c>
      <c r="J29" s="478">
        <f>'Statistika 2'!H22</f>
        <v>0</v>
      </c>
      <c r="K29" s="478">
        <f>'Statistika 2'!J22</f>
        <v>0</v>
      </c>
      <c r="L29" s="478">
        <f>'Statistika 2'!K22</f>
        <v>0</v>
      </c>
      <c r="M29" s="478">
        <f>'Statistika 2'!M22</f>
        <v>0</v>
      </c>
      <c r="N29" s="478">
        <f>'Statistika 2'!N22</f>
        <v>0</v>
      </c>
      <c r="O29" s="477">
        <f>'Statistika 2'!S22</f>
        <v>0</v>
      </c>
      <c r="P29" s="477">
        <f>'Statistika 2'!T22</f>
        <v>0</v>
      </c>
      <c r="Q29" s="478">
        <f>'Statistika 2'!V22</f>
        <v>0</v>
      </c>
      <c r="R29" s="478">
        <f>'Statistika 2'!W22</f>
        <v>0</v>
      </c>
      <c r="S29" s="477">
        <f t="shared" si="0"/>
        <v>0</v>
      </c>
      <c r="T29" s="477">
        <f t="shared" si="0"/>
        <v>0</v>
      </c>
      <c r="U29" s="164">
        <f t="shared" si="1"/>
        <v>0</v>
      </c>
    </row>
    <row r="30" spans="2:21" ht="15" customHeight="1" thickBot="1" x14ac:dyDescent="0.3">
      <c r="B30" s="163">
        <v>18</v>
      </c>
      <c r="C30" s="1103" t="str">
        <f>Ditari!W4</f>
        <v xml:space="preserve"> MZ</v>
      </c>
      <c r="D30" s="1104"/>
      <c r="E30" s="1104"/>
      <c r="F30" s="1105"/>
      <c r="G30" s="477">
        <f>'Statistika 2'!D23</f>
        <v>0</v>
      </c>
      <c r="H30" s="478">
        <f>'Statistika 2'!E23</f>
        <v>0</v>
      </c>
      <c r="I30" s="478">
        <f>'Statistika 2'!G23</f>
        <v>0</v>
      </c>
      <c r="J30" s="478">
        <f>'Statistika 2'!H23</f>
        <v>0</v>
      </c>
      <c r="K30" s="478">
        <f>'Statistika 2'!J23</f>
        <v>0</v>
      </c>
      <c r="L30" s="478">
        <f>'Statistika 2'!K23</f>
        <v>0</v>
      </c>
      <c r="M30" s="478">
        <f>'Statistika 2'!M23</f>
        <v>0</v>
      </c>
      <c r="N30" s="478">
        <f>'Statistika 2'!N23</f>
        <v>0</v>
      </c>
      <c r="O30" s="477">
        <f>'Statistika 2'!S23</f>
        <v>0</v>
      </c>
      <c r="P30" s="477">
        <f>'Statistika 2'!T23</f>
        <v>0</v>
      </c>
      <c r="Q30" s="478">
        <f>'Statistika 2'!V23</f>
        <v>0</v>
      </c>
      <c r="R30" s="478">
        <f>'Statistika 2'!W23</f>
        <v>0</v>
      </c>
      <c r="S30" s="477">
        <f t="shared" si="0"/>
        <v>0</v>
      </c>
      <c r="T30" s="477">
        <f>H30+J30+L30+N30+P30+R30</f>
        <v>0</v>
      </c>
      <c r="U30" s="164">
        <f>S30+T30</f>
        <v>0</v>
      </c>
    </row>
    <row r="31" spans="2:21" ht="15" customHeight="1" thickBot="1" x14ac:dyDescent="0.3">
      <c r="B31" s="163">
        <v>19</v>
      </c>
      <c r="C31" s="1103"/>
      <c r="D31" s="1104"/>
      <c r="E31" s="1104"/>
      <c r="F31" s="1105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477">
        <f t="shared" si="0"/>
        <v>0</v>
      </c>
      <c r="T31" s="477">
        <f t="shared" ref="T31:T32" si="2">H31+J31+L31+N31+P31+R31</f>
        <v>0</v>
      </c>
      <c r="U31" s="164">
        <f>S31+T31</f>
        <v>0</v>
      </c>
    </row>
    <row r="32" spans="2:21" ht="15" customHeight="1" thickBot="1" x14ac:dyDescent="0.3">
      <c r="B32" s="163">
        <v>20</v>
      </c>
      <c r="C32" s="1103"/>
      <c r="D32" s="1104"/>
      <c r="E32" s="1104"/>
      <c r="F32" s="1105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477">
        <f t="shared" ref="S32" si="3">G32+I32+K32+M32+O32+Q32</f>
        <v>0</v>
      </c>
      <c r="T32" s="477">
        <f t="shared" si="2"/>
        <v>0</v>
      </c>
      <c r="U32" s="164">
        <f t="shared" ref="U32" si="4">S32+T32</f>
        <v>0</v>
      </c>
    </row>
    <row r="33" spans="2:21" ht="15.95" customHeight="1" x14ac:dyDescent="0.25">
      <c r="T33" s="93"/>
      <c r="U33" s="93"/>
    </row>
    <row r="34" spans="2:21" ht="15" customHeight="1" thickBot="1" x14ac:dyDescent="0.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2:21" ht="15" customHeight="1" thickBot="1" x14ac:dyDescent="0.3">
      <c r="B35" s="1124" t="s">
        <v>153</v>
      </c>
      <c r="C35" s="1125"/>
      <c r="D35" s="1110">
        <v>44953</v>
      </c>
      <c r="E35" s="1111"/>
      <c r="F35" s="1119"/>
      <c r="G35" s="1109"/>
      <c r="H35" s="1109"/>
      <c r="I35" s="1109"/>
      <c r="J35" s="1109"/>
      <c r="K35" s="1109"/>
      <c r="L35" s="1109"/>
      <c r="M35" s="1109"/>
      <c r="N35" s="1109"/>
      <c r="O35" s="1120"/>
      <c r="P35" s="1124" t="s">
        <v>155</v>
      </c>
      <c r="Q35" s="1126"/>
      <c r="R35" s="1125"/>
      <c r="S35" s="1087" t="str">
        <f>Ditari!H2</f>
        <v>Skender Gashi</v>
      </c>
      <c r="T35" s="1088"/>
      <c r="U35" s="1089"/>
    </row>
    <row r="36" spans="2:21" ht="15" customHeight="1" x14ac:dyDescent="0.25"/>
    <row r="37" spans="2:21" ht="15" customHeight="1" x14ac:dyDescent="0.25"/>
  </sheetData>
  <sheetProtection algorithmName="SHA-512" hashValue="DCWZgtFhoojr04ENqNVNhJnaEw+Yr1zPwdNxqITkQM0s/u96ThR8vhJpB94WQv04xgQMa8DkDlNh31QjwGCPdA==" saltValue="nURc4PmvLhbYd4BWkbJ/QA==" spinCount="100000" sheet="1" objects="1" scenarios="1"/>
  <mergeCells count="47">
    <mergeCell ref="B2:C2"/>
    <mergeCell ref="B1:W1"/>
    <mergeCell ref="B9:B12"/>
    <mergeCell ref="B35:C35"/>
    <mergeCell ref="D35:E35"/>
    <mergeCell ref="P35:R35"/>
    <mergeCell ref="S35:U35"/>
    <mergeCell ref="C30:F30"/>
    <mergeCell ref="C31:F31"/>
    <mergeCell ref="C32:F32"/>
    <mergeCell ref="C27:F27"/>
    <mergeCell ref="C28:F28"/>
    <mergeCell ref="C29:F29"/>
    <mergeCell ref="C24:F24"/>
    <mergeCell ref="C25:F25"/>
    <mergeCell ref="C26:F26"/>
    <mergeCell ref="C22:F22"/>
    <mergeCell ref="C23:F23"/>
    <mergeCell ref="C18:F18"/>
    <mergeCell ref="C19:F19"/>
    <mergeCell ref="C20:F20"/>
    <mergeCell ref="C17:F17"/>
    <mergeCell ref="C12:F12"/>
    <mergeCell ref="C13:F13"/>
    <mergeCell ref="C14:F14"/>
    <mergeCell ref="C21:F21"/>
    <mergeCell ref="M9:N11"/>
    <mergeCell ref="O9:P11"/>
    <mergeCell ref="G9:H11"/>
    <mergeCell ref="C15:F15"/>
    <mergeCell ref="C16:F16"/>
    <mergeCell ref="F35:O35"/>
    <mergeCell ref="C9:F11"/>
    <mergeCell ref="Q9:R11"/>
    <mergeCell ref="S9:U11"/>
    <mergeCell ref="M4:N5"/>
    <mergeCell ref="O4:P5"/>
    <mergeCell ref="Q4:R5"/>
    <mergeCell ref="U4:W5"/>
    <mergeCell ref="C4:D5"/>
    <mergeCell ref="E4:F5"/>
    <mergeCell ref="G4:H5"/>
    <mergeCell ref="I4:J5"/>
    <mergeCell ref="K4:L5"/>
    <mergeCell ref="S4:T5"/>
    <mergeCell ref="I9:J11"/>
    <mergeCell ref="K9:L11"/>
  </mergeCells>
  <pageMargins left="0.25" right="0.25" top="0.75" bottom="0.75" header="0.3" footer="0.3"/>
  <pageSetup scale="7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B1:W37"/>
  <sheetViews>
    <sheetView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B1" sqref="B1:W1"/>
    </sheetView>
  </sheetViews>
  <sheetFormatPr defaultRowHeight="15" x14ac:dyDescent="0.25"/>
  <cols>
    <col min="1" max="1" width="9.140625" style="1"/>
    <col min="2" max="2" width="3.7109375" style="1" customWidth="1"/>
    <col min="3" max="3" width="5.7109375" style="1" customWidth="1"/>
    <col min="4" max="5" width="6.28515625" style="1" customWidth="1"/>
    <col min="6" max="23" width="5.7109375" style="1" customWidth="1"/>
    <col min="24" max="52" width="8.7109375" style="1" customWidth="1"/>
    <col min="53" max="16384" width="9.140625" style="1"/>
  </cols>
  <sheetData>
    <row r="1" spans="2:23" ht="19.5" thickBot="1" x14ac:dyDescent="0.35">
      <c r="B1" s="1116" t="s">
        <v>187</v>
      </c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8"/>
    </row>
    <row r="2" spans="2:23" ht="19.5" thickBot="1" x14ac:dyDescent="0.35">
      <c r="B2" s="1112" t="s">
        <v>2</v>
      </c>
      <c r="C2" s="1112"/>
      <c r="D2" s="559" t="str">
        <f>Emrat!A3</f>
        <v>VI-1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3" ht="15.75" thickBot="1" x14ac:dyDescent="0.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2:23" ht="20.100000000000001" customHeight="1" x14ac:dyDescent="0.25">
      <c r="B4" s="93"/>
      <c r="C4" s="1078" t="s">
        <v>55</v>
      </c>
      <c r="D4" s="1079"/>
      <c r="E4" s="1078" t="s">
        <v>147</v>
      </c>
      <c r="F4" s="1079"/>
      <c r="G4" s="1078" t="s">
        <v>26</v>
      </c>
      <c r="H4" s="1079"/>
      <c r="I4" s="1078" t="s">
        <v>57</v>
      </c>
      <c r="J4" s="1079"/>
      <c r="K4" s="1078" t="s">
        <v>129</v>
      </c>
      <c r="L4" s="1079"/>
      <c r="M4" s="1078" t="s">
        <v>133</v>
      </c>
      <c r="N4" s="1079"/>
      <c r="O4" s="1078" t="s">
        <v>165</v>
      </c>
      <c r="P4" s="1079"/>
      <c r="Q4" s="1078" t="s">
        <v>127</v>
      </c>
      <c r="R4" s="1092"/>
      <c r="S4" s="1078" t="s">
        <v>50</v>
      </c>
      <c r="T4" s="1092"/>
      <c r="U4" s="1072" t="s">
        <v>128</v>
      </c>
      <c r="V4" s="1073"/>
      <c r="W4" s="1074"/>
    </row>
    <row r="5" spans="2:23" ht="20.100000000000001" customHeight="1" thickBot="1" x14ac:dyDescent="0.3">
      <c r="B5" s="93"/>
      <c r="C5" s="1080"/>
      <c r="D5" s="1081"/>
      <c r="E5" s="1080"/>
      <c r="F5" s="1081"/>
      <c r="G5" s="1080"/>
      <c r="H5" s="1081"/>
      <c r="I5" s="1080"/>
      <c r="J5" s="1081"/>
      <c r="K5" s="1080"/>
      <c r="L5" s="1081"/>
      <c r="M5" s="1080"/>
      <c r="N5" s="1081"/>
      <c r="O5" s="1080"/>
      <c r="P5" s="1081"/>
      <c r="Q5" s="1080"/>
      <c r="R5" s="1093"/>
      <c r="S5" s="1080"/>
      <c r="T5" s="1093"/>
      <c r="U5" s="1075"/>
      <c r="V5" s="1076"/>
      <c r="W5" s="1077"/>
    </row>
    <row r="6" spans="2:23" x14ac:dyDescent="0.25">
      <c r="B6" s="93"/>
      <c r="C6" s="156" t="s">
        <v>0</v>
      </c>
      <c r="D6" s="157" t="s">
        <v>1</v>
      </c>
      <c r="E6" s="156" t="s">
        <v>0</v>
      </c>
      <c r="F6" s="157" t="s">
        <v>1</v>
      </c>
      <c r="G6" s="156" t="s">
        <v>0</v>
      </c>
      <c r="H6" s="157" t="s">
        <v>1</v>
      </c>
      <c r="I6" s="156" t="s">
        <v>0</v>
      </c>
      <c r="J6" s="157" t="s">
        <v>1</v>
      </c>
      <c r="K6" s="156" t="s">
        <v>0</v>
      </c>
      <c r="L6" s="157" t="s">
        <v>1</v>
      </c>
      <c r="M6" s="156" t="s">
        <v>0</v>
      </c>
      <c r="N6" s="158" t="s">
        <v>1</v>
      </c>
      <c r="O6" s="159" t="s">
        <v>0</v>
      </c>
      <c r="P6" s="160" t="s">
        <v>1</v>
      </c>
      <c r="Q6" s="156" t="s">
        <v>0</v>
      </c>
      <c r="R6" s="157" t="s">
        <v>1</v>
      </c>
      <c r="S6" s="156" t="s">
        <v>0</v>
      </c>
      <c r="T6" s="157" t="s">
        <v>1</v>
      </c>
      <c r="U6" s="161" t="s">
        <v>0</v>
      </c>
      <c r="V6" s="258" t="s">
        <v>1</v>
      </c>
      <c r="W6" s="259" t="s">
        <v>45</v>
      </c>
    </row>
    <row r="7" spans="2:23" ht="15.75" thickBot="1" x14ac:dyDescent="0.3">
      <c r="B7" s="93"/>
      <c r="C7" s="148">
        <f>Raporti!O11</f>
        <v>0</v>
      </c>
      <c r="D7" s="149">
        <f>Raporti!O12</f>
        <v>0</v>
      </c>
      <c r="E7" s="150">
        <f>Raporti!O14</f>
        <v>0</v>
      </c>
      <c r="F7" s="149">
        <f>Raporti!O15</f>
        <v>0</v>
      </c>
      <c r="G7" s="150">
        <f>Raporti!O17</f>
        <v>0</v>
      </c>
      <c r="H7" s="149">
        <f>Raporti!O18</f>
        <v>0</v>
      </c>
      <c r="I7" s="150">
        <f>Raporti!O20</f>
        <v>0</v>
      </c>
      <c r="J7" s="149">
        <f>Raporti!O21</f>
        <v>0</v>
      </c>
      <c r="K7" s="150">
        <f>Raporti!O26</f>
        <v>0</v>
      </c>
      <c r="L7" s="149">
        <f>Raporti!O27</f>
        <v>0</v>
      </c>
      <c r="M7" s="150">
        <f>Raporti!O29</f>
        <v>0</v>
      </c>
      <c r="N7" s="151">
        <f>Raporti!O30</f>
        <v>0</v>
      </c>
      <c r="O7" s="152">
        <f>Raporti!O32</f>
        <v>0</v>
      </c>
      <c r="P7" s="153">
        <f>Raporti!O33</f>
        <v>0</v>
      </c>
      <c r="Q7" s="422"/>
      <c r="R7" s="423"/>
      <c r="S7" s="154">
        <f>Raporti!O38</f>
        <v>0</v>
      </c>
      <c r="T7" s="155">
        <f>Raporti!O39</f>
        <v>0</v>
      </c>
      <c r="U7" s="350">
        <f>C7+E7+G7+I7+K7+M7+O7+Q7+S7</f>
        <v>0</v>
      </c>
      <c r="V7" s="351">
        <f>D7+F7+H7+J7+L7+N7+P7+R7+T7</f>
        <v>0</v>
      </c>
      <c r="W7" s="352">
        <f>U7+V7</f>
        <v>0</v>
      </c>
    </row>
    <row r="8" spans="2:23" ht="15.75" thickBot="1" x14ac:dyDescent="0.3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2:23" ht="15" customHeight="1" thickBot="1" x14ac:dyDescent="0.3">
      <c r="B9" s="1113" t="s">
        <v>33</v>
      </c>
      <c r="C9" s="1097" t="s">
        <v>130</v>
      </c>
      <c r="D9" s="1098"/>
      <c r="E9" s="1098"/>
      <c r="F9" s="1099"/>
      <c r="G9" s="1082" t="s">
        <v>55</v>
      </c>
      <c r="H9" s="1083"/>
      <c r="I9" s="1078" t="s">
        <v>147</v>
      </c>
      <c r="J9" s="1079"/>
      <c r="K9" s="1078" t="s">
        <v>26</v>
      </c>
      <c r="L9" s="1079"/>
      <c r="M9" s="1078" t="s">
        <v>57</v>
      </c>
      <c r="N9" s="1079"/>
      <c r="O9" s="1078" t="s">
        <v>156</v>
      </c>
      <c r="P9" s="1079"/>
      <c r="Q9" s="1078" t="s">
        <v>50</v>
      </c>
      <c r="R9" s="1079"/>
      <c r="S9" s="1078" t="s">
        <v>128</v>
      </c>
      <c r="T9" s="1091"/>
      <c r="U9" s="1079"/>
    </row>
    <row r="10" spans="2:23" ht="15" customHeight="1" thickBot="1" x14ac:dyDescent="0.3">
      <c r="B10" s="1114"/>
      <c r="C10" s="1097"/>
      <c r="D10" s="1098"/>
      <c r="E10" s="1098"/>
      <c r="F10" s="1099"/>
      <c r="G10" s="1084"/>
      <c r="H10" s="1085"/>
      <c r="I10" s="1090"/>
      <c r="J10" s="1085"/>
      <c r="K10" s="1090"/>
      <c r="L10" s="1085"/>
      <c r="M10" s="1090"/>
      <c r="N10" s="1085"/>
      <c r="O10" s="1090"/>
      <c r="P10" s="1085"/>
      <c r="Q10" s="1090"/>
      <c r="R10" s="1085"/>
      <c r="S10" s="1090"/>
      <c r="T10" s="1084"/>
      <c r="U10" s="1085"/>
    </row>
    <row r="11" spans="2:23" ht="15" customHeight="1" thickBot="1" x14ac:dyDescent="0.3">
      <c r="B11" s="1114"/>
      <c r="C11" s="1097"/>
      <c r="D11" s="1098"/>
      <c r="E11" s="1098"/>
      <c r="F11" s="1099"/>
      <c r="G11" s="1086"/>
      <c r="H11" s="1081"/>
      <c r="I11" s="1080"/>
      <c r="J11" s="1081"/>
      <c r="K11" s="1080"/>
      <c r="L11" s="1081"/>
      <c r="M11" s="1080"/>
      <c r="N11" s="1081"/>
      <c r="O11" s="1080"/>
      <c r="P11" s="1081"/>
      <c r="Q11" s="1080"/>
      <c r="R11" s="1081"/>
      <c r="S11" s="1080"/>
      <c r="T11" s="1086"/>
      <c r="U11" s="1081"/>
    </row>
    <row r="12" spans="2:23" ht="15" customHeight="1" thickBot="1" x14ac:dyDescent="0.3">
      <c r="B12" s="1115"/>
      <c r="C12" s="1100" t="s">
        <v>126</v>
      </c>
      <c r="D12" s="1101"/>
      <c r="E12" s="1101"/>
      <c r="F12" s="1102"/>
      <c r="G12" s="162" t="s">
        <v>0</v>
      </c>
      <c r="H12" s="162" t="s">
        <v>1</v>
      </c>
      <c r="I12" s="162" t="s">
        <v>0</v>
      </c>
      <c r="J12" s="162" t="s">
        <v>1</v>
      </c>
      <c r="K12" s="162" t="s">
        <v>0</v>
      </c>
      <c r="L12" s="162" t="s">
        <v>1</v>
      </c>
      <c r="M12" s="162" t="s">
        <v>0</v>
      </c>
      <c r="N12" s="162" t="s">
        <v>1</v>
      </c>
      <c r="O12" s="162" t="s">
        <v>0</v>
      </c>
      <c r="P12" s="162" t="s">
        <v>1</v>
      </c>
      <c r="Q12" s="162" t="s">
        <v>0</v>
      </c>
      <c r="R12" s="162" t="s">
        <v>1</v>
      </c>
      <c r="S12" s="162" t="s">
        <v>0</v>
      </c>
      <c r="T12" s="162" t="s">
        <v>1</v>
      </c>
      <c r="U12" s="479" t="s">
        <v>132</v>
      </c>
    </row>
    <row r="13" spans="2:23" ht="15" customHeight="1" thickBot="1" x14ac:dyDescent="0.3">
      <c r="B13" s="163">
        <v>1</v>
      </c>
      <c r="C13" s="1121" t="str">
        <f>Ditari!F4</f>
        <v>Gjuhë amtare</v>
      </c>
      <c r="D13" s="1122"/>
      <c r="E13" s="1122"/>
      <c r="F13" s="1123"/>
      <c r="G13" s="477">
        <f>'Statistika Përfundimtare'!D6</f>
        <v>0</v>
      </c>
      <c r="H13" s="478">
        <f>'Statistika Përfundimtare'!E6</f>
        <v>0</v>
      </c>
      <c r="I13" s="478">
        <f>'Statistika Përfundimtare'!G6</f>
        <v>0</v>
      </c>
      <c r="J13" s="478">
        <f>'Statistika Përfundimtare'!H6</f>
        <v>0</v>
      </c>
      <c r="K13" s="478">
        <f>'Statistika Përfundimtare'!J6</f>
        <v>0</v>
      </c>
      <c r="L13" s="478">
        <f>'Statistika Përfundimtare'!K6</f>
        <v>0</v>
      </c>
      <c r="M13" s="478">
        <f>'Statistika Përfundimtare'!M6</f>
        <v>0</v>
      </c>
      <c r="N13" s="478">
        <f>'Statistika Përfundimtare'!N6</f>
        <v>0</v>
      </c>
      <c r="O13" s="477">
        <f>'Statistika Përfundimtare'!S6</f>
        <v>0</v>
      </c>
      <c r="P13" s="477">
        <f>'Statistika Përfundimtare'!T6</f>
        <v>0</v>
      </c>
      <c r="Q13" s="478">
        <f>'Statistika Përfundimtare'!V6</f>
        <v>0</v>
      </c>
      <c r="R13" s="478">
        <f>'Statistika Përfundimtare'!W6</f>
        <v>0</v>
      </c>
      <c r="S13" s="477">
        <f>G13+I13+K13+M13+O13+Q13</f>
        <v>0</v>
      </c>
      <c r="T13" s="477">
        <f>H13+J13+L13+N13+P13+R13</f>
        <v>0</v>
      </c>
      <c r="U13" s="164">
        <f>S13+T13</f>
        <v>0</v>
      </c>
    </row>
    <row r="14" spans="2:23" ht="15" customHeight="1" thickBot="1" x14ac:dyDescent="0.3">
      <c r="B14" s="163">
        <v>2</v>
      </c>
      <c r="C14" s="1121" t="str">
        <f>Ditari!G4</f>
        <v>Gjuhë angleze</v>
      </c>
      <c r="D14" s="1122"/>
      <c r="E14" s="1122"/>
      <c r="F14" s="1123"/>
      <c r="G14" s="477">
        <f>'Statistika Përfundimtare'!D7</f>
        <v>0</v>
      </c>
      <c r="H14" s="478">
        <f>'Statistika Përfundimtare'!E7</f>
        <v>0</v>
      </c>
      <c r="I14" s="478">
        <f>'Statistika Përfundimtare'!G7</f>
        <v>0</v>
      </c>
      <c r="J14" s="478">
        <f>'Statistika Përfundimtare'!H7</f>
        <v>0</v>
      </c>
      <c r="K14" s="478">
        <f>'Statistika Përfundimtare'!J7</f>
        <v>0</v>
      </c>
      <c r="L14" s="478">
        <f>'Statistika Përfundimtare'!K7</f>
        <v>0</v>
      </c>
      <c r="M14" s="478">
        <f>'Statistika Përfundimtare'!M7</f>
        <v>0</v>
      </c>
      <c r="N14" s="478">
        <f>'Statistika Përfundimtare'!N7</f>
        <v>0</v>
      </c>
      <c r="O14" s="477">
        <f>'Statistika Përfundimtare'!S7</f>
        <v>0</v>
      </c>
      <c r="P14" s="477">
        <f>'Statistika Përfundimtare'!T7</f>
        <v>0</v>
      </c>
      <c r="Q14" s="478">
        <f>'Statistika Përfundimtare'!V7</f>
        <v>0</v>
      </c>
      <c r="R14" s="478">
        <f>'Statistika Përfundimtare'!W7</f>
        <v>0</v>
      </c>
      <c r="S14" s="477">
        <f t="shared" ref="S14:T30" si="0">G14+I14+K14+M14+O14+Q14</f>
        <v>0</v>
      </c>
      <c r="T14" s="477">
        <f t="shared" si="0"/>
        <v>0</v>
      </c>
      <c r="U14" s="164">
        <f t="shared" ref="U14:U30" si="1">S14+T14</f>
        <v>0</v>
      </c>
    </row>
    <row r="15" spans="2:23" ht="15" customHeight="1" thickBot="1" x14ac:dyDescent="0.3">
      <c r="B15" s="163">
        <v>3</v>
      </c>
      <c r="C15" s="1121">
        <f>Ditari!H4</f>
        <v>0</v>
      </c>
      <c r="D15" s="1122"/>
      <c r="E15" s="1122"/>
      <c r="F15" s="1123"/>
      <c r="G15" s="477">
        <f>'Statistika Përfundimtare'!D8</f>
        <v>0</v>
      </c>
      <c r="H15" s="478">
        <f>'Statistika Përfundimtare'!E8</f>
        <v>0</v>
      </c>
      <c r="I15" s="478">
        <f>'Statistika Përfundimtare'!G8</f>
        <v>0</v>
      </c>
      <c r="J15" s="478">
        <f>'Statistika Përfundimtare'!H8</f>
        <v>0</v>
      </c>
      <c r="K15" s="478">
        <f>'Statistika Përfundimtare'!J8</f>
        <v>0</v>
      </c>
      <c r="L15" s="478">
        <f>'Statistika Përfundimtare'!K8</f>
        <v>0</v>
      </c>
      <c r="M15" s="478">
        <f>'Statistika Përfundimtare'!M8</f>
        <v>0</v>
      </c>
      <c r="N15" s="478">
        <f>'Statistika Përfundimtare'!N8</f>
        <v>0</v>
      </c>
      <c r="O15" s="477">
        <f>'Statistika Përfundimtare'!S8</f>
        <v>0</v>
      </c>
      <c r="P15" s="477">
        <f>'Statistika Përfundimtare'!T8</f>
        <v>0</v>
      </c>
      <c r="Q15" s="478">
        <f>'Statistika Përfundimtare'!V8</f>
        <v>0</v>
      </c>
      <c r="R15" s="478">
        <f>'Statistika Përfundimtare'!W8</f>
        <v>0</v>
      </c>
      <c r="S15" s="477">
        <f>G15+I15+K15+M15+O15+Q15</f>
        <v>0</v>
      </c>
      <c r="T15" s="477">
        <f t="shared" si="0"/>
        <v>0</v>
      </c>
      <c r="U15" s="164">
        <f t="shared" si="1"/>
        <v>0</v>
      </c>
    </row>
    <row r="16" spans="2:23" ht="15" customHeight="1" thickBot="1" x14ac:dyDescent="0.3">
      <c r="B16" s="163">
        <v>4</v>
      </c>
      <c r="C16" s="1121" t="str">
        <f>Ditari!I4</f>
        <v>Edukatë muzikore</v>
      </c>
      <c r="D16" s="1122"/>
      <c r="E16" s="1122"/>
      <c r="F16" s="1123"/>
      <c r="G16" s="477">
        <f>'Statistika Përfundimtare'!D9</f>
        <v>0</v>
      </c>
      <c r="H16" s="478">
        <f>'Statistika Përfundimtare'!E9</f>
        <v>0</v>
      </c>
      <c r="I16" s="478">
        <f>'Statistika Përfundimtare'!G9</f>
        <v>0</v>
      </c>
      <c r="J16" s="478">
        <f>'Statistika Përfundimtare'!H9</f>
        <v>0</v>
      </c>
      <c r="K16" s="478">
        <f>'Statistika Përfundimtare'!J9</f>
        <v>0</v>
      </c>
      <c r="L16" s="478">
        <f>'Statistika Përfundimtare'!K9</f>
        <v>0</v>
      </c>
      <c r="M16" s="478">
        <f>'Statistika Përfundimtare'!M9</f>
        <v>0</v>
      </c>
      <c r="N16" s="478">
        <f>'Statistika Përfundimtare'!N9</f>
        <v>0</v>
      </c>
      <c r="O16" s="477">
        <f>'Statistika Përfundimtare'!S9</f>
        <v>0</v>
      </c>
      <c r="P16" s="477">
        <f>'Statistika Përfundimtare'!T9</f>
        <v>0</v>
      </c>
      <c r="Q16" s="478">
        <f>'Statistika Përfundimtare'!V9</f>
        <v>0</v>
      </c>
      <c r="R16" s="478">
        <f>'Statistika Përfundimtare'!W9</f>
        <v>0</v>
      </c>
      <c r="S16" s="477">
        <f t="shared" si="0"/>
        <v>0</v>
      </c>
      <c r="T16" s="477">
        <f t="shared" si="0"/>
        <v>0</v>
      </c>
      <c r="U16" s="164">
        <f t="shared" si="1"/>
        <v>0</v>
      </c>
    </row>
    <row r="17" spans="2:21" ht="15" customHeight="1" thickBot="1" x14ac:dyDescent="0.3">
      <c r="B17" s="163">
        <v>5</v>
      </c>
      <c r="C17" s="1121" t="str">
        <f>Ditari!J4</f>
        <v>Edukatë Figurative</v>
      </c>
      <c r="D17" s="1122"/>
      <c r="E17" s="1122"/>
      <c r="F17" s="1123"/>
      <c r="G17" s="477">
        <f>'Statistika Përfundimtare'!D10</f>
        <v>0</v>
      </c>
      <c r="H17" s="478">
        <f>'Statistika Përfundimtare'!E10</f>
        <v>0</v>
      </c>
      <c r="I17" s="478">
        <f>'Statistika Përfundimtare'!G10</f>
        <v>0</v>
      </c>
      <c r="J17" s="478">
        <f>'Statistika Përfundimtare'!H10</f>
        <v>0</v>
      </c>
      <c r="K17" s="478">
        <f>'Statistika Përfundimtare'!J10</f>
        <v>0</v>
      </c>
      <c r="L17" s="478">
        <f>'Statistika Përfundimtare'!K10</f>
        <v>0</v>
      </c>
      <c r="M17" s="478">
        <f>'Statistika Përfundimtare'!M10</f>
        <v>0</v>
      </c>
      <c r="N17" s="478">
        <f>'Statistika Përfundimtare'!N10</f>
        <v>0</v>
      </c>
      <c r="O17" s="477">
        <f>'Statistika Përfundimtare'!S10</f>
        <v>0</v>
      </c>
      <c r="P17" s="477">
        <f>'Statistika Përfundimtare'!T10</f>
        <v>0</v>
      </c>
      <c r="Q17" s="478">
        <f>'Statistika Përfundimtare'!V10</f>
        <v>0</v>
      </c>
      <c r="R17" s="478">
        <f>'Statistika Përfundimtare'!W10</f>
        <v>0</v>
      </c>
      <c r="S17" s="477">
        <f t="shared" si="0"/>
        <v>0</v>
      </c>
      <c r="T17" s="477">
        <f t="shared" si="0"/>
        <v>0</v>
      </c>
      <c r="U17" s="164">
        <f t="shared" si="1"/>
        <v>0</v>
      </c>
    </row>
    <row r="18" spans="2:21" ht="15" customHeight="1" thickBot="1" x14ac:dyDescent="0.3">
      <c r="B18" s="163">
        <v>6</v>
      </c>
      <c r="C18" s="1121" t="str">
        <f>Ditari!K4</f>
        <v>Matematikë</v>
      </c>
      <c r="D18" s="1122"/>
      <c r="E18" s="1122"/>
      <c r="F18" s="1123"/>
      <c r="G18" s="477">
        <f>'Statistika Përfundimtare'!D11</f>
        <v>0</v>
      </c>
      <c r="H18" s="478">
        <f>'Statistika Përfundimtare'!E11</f>
        <v>0</v>
      </c>
      <c r="I18" s="478">
        <f>'Statistika Përfundimtare'!G11</f>
        <v>0</v>
      </c>
      <c r="J18" s="478">
        <f>'Statistika Përfundimtare'!H11</f>
        <v>0</v>
      </c>
      <c r="K18" s="478">
        <f>'Statistika Përfundimtare'!J11</f>
        <v>0</v>
      </c>
      <c r="L18" s="478">
        <f>'Statistika Përfundimtare'!K11</f>
        <v>0</v>
      </c>
      <c r="M18" s="478">
        <f>'Statistika Përfundimtare'!M11</f>
        <v>0</v>
      </c>
      <c r="N18" s="478">
        <f>'Statistika Përfundimtare'!N11</f>
        <v>0</v>
      </c>
      <c r="O18" s="477">
        <f>'Statistika Përfundimtare'!S11</f>
        <v>0</v>
      </c>
      <c r="P18" s="477">
        <f>'Statistika Përfundimtare'!T11</f>
        <v>0</v>
      </c>
      <c r="Q18" s="478">
        <f>'Statistika Përfundimtare'!V11</f>
        <v>0</v>
      </c>
      <c r="R18" s="478">
        <f>'Statistika Përfundimtare'!W11</f>
        <v>0</v>
      </c>
      <c r="S18" s="477">
        <f t="shared" si="0"/>
        <v>0</v>
      </c>
      <c r="T18" s="477">
        <f t="shared" si="0"/>
        <v>0</v>
      </c>
      <c r="U18" s="164">
        <f t="shared" si="1"/>
        <v>0</v>
      </c>
    </row>
    <row r="19" spans="2:21" ht="15" customHeight="1" thickBot="1" x14ac:dyDescent="0.3">
      <c r="B19" s="163">
        <v>7</v>
      </c>
      <c r="C19" s="1121" t="str">
        <f>Ditari!L4</f>
        <v>Njeriu dhe natyra</v>
      </c>
      <c r="D19" s="1122"/>
      <c r="E19" s="1122"/>
      <c r="F19" s="1123"/>
      <c r="G19" s="477">
        <f>'Statistika Përfundimtare'!D12</f>
        <v>0</v>
      </c>
      <c r="H19" s="478">
        <f>'Statistika Përfundimtare'!E12</f>
        <v>0</v>
      </c>
      <c r="I19" s="478">
        <f>'Statistika Përfundimtare'!G12</f>
        <v>0</v>
      </c>
      <c r="J19" s="478">
        <f>'Statistika Përfundimtare'!H12</f>
        <v>0</v>
      </c>
      <c r="K19" s="478">
        <f>'Statistika Përfundimtare'!J12</f>
        <v>0</v>
      </c>
      <c r="L19" s="478">
        <f>'Statistika Përfundimtare'!K12</f>
        <v>0</v>
      </c>
      <c r="M19" s="478">
        <f>'Statistika Përfundimtare'!M12</f>
        <v>0</v>
      </c>
      <c r="N19" s="478">
        <f>'Statistika Përfundimtare'!N12</f>
        <v>0</v>
      </c>
      <c r="O19" s="477">
        <f>'Statistika Përfundimtare'!S12</f>
        <v>0</v>
      </c>
      <c r="P19" s="477">
        <f>'Statistika Përfundimtare'!T12</f>
        <v>0</v>
      </c>
      <c r="Q19" s="478">
        <f>'Statistika Përfundimtare'!V12</f>
        <v>0</v>
      </c>
      <c r="R19" s="478">
        <f>'Statistika Përfundimtare'!W12</f>
        <v>0</v>
      </c>
      <c r="S19" s="477">
        <f t="shared" si="0"/>
        <v>0</v>
      </c>
      <c r="T19" s="477">
        <f t="shared" si="0"/>
        <v>0</v>
      </c>
      <c r="U19" s="164">
        <f t="shared" si="1"/>
        <v>0</v>
      </c>
    </row>
    <row r="20" spans="2:21" ht="15" customHeight="1" thickBot="1" x14ac:dyDescent="0.3">
      <c r="B20" s="163">
        <v>8</v>
      </c>
      <c r="C20" s="1121">
        <f>Ditari!M4</f>
        <v>0</v>
      </c>
      <c r="D20" s="1122"/>
      <c r="E20" s="1122"/>
      <c r="F20" s="1123"/>
      <c r="G20" s="477">
        <f>'Statistika Përfundimtare'!D13</f>
        <v>0</v>
      </c>
      <c r="H20" s="478">
        <f>'Statistika Përfundimtare'!E13</f>
        <v>0</v>
      </c>
      <c r="I20" s="478">
        <f>'Statistika Përfundimtare'!G13</f>
        <v>0</v>
      </c>
      <c r="J20" s="478">
        <f>'Statistika Përfundimtare'!H13</f>
        <v>0</v>
      </c>
      <c r="K20" s="478">
        <f>'Statistika Përfundimtare'!J13</f>
        <v>0</v>
      </c>
      <c r="L20" s="478">
        <f>'Statistika Përfundimtare'!K13</f>
        <v>0</v>
      </c>
      <c r="M20" s="478">
        <f>'Statistika Përfundimtare'!M13</f>
        <v>0</v>
      </c>
      <c r="N20" s="478">
        <f>'Statistika Përfundimtare'!N13</f>
        <v>0</v>
      </c>
      <c r="O20" s="477">
        <f>'Statistika Përfundimtare'!S13</f>
        <v>0</v>
      </c>
      <c r="P20" s="477">
        <f>'Statistika Përfundimtare'!T13</f>
        <v>0</v>
      </c>
      <c r="Q20" s="478">
        <f>'Statistika Përfundimtare'!V13</f>
        <v>0</v>
      </c>
      <c r="R20" s="478">
        <f>'Statistika Përfundimtare'!W13</f>
        <v>0</v>
      </c>
      <c r="S20" s="477">
        <f t="shared" si="0"/>
        <v>0</v>
      </c>
      <c r="T20" s="477">
        <f t="shared" si="0"/>
        <v>0</v>
      </c>
      <c r="U20" s="164">
        <f t="shared" si="1"/>
        <v>0</v>
      </c>
    </row>
    <row r="21" spans="2:21" ht="15" customHeight="1" thickBot="1" x14ac:dyDescent="0.3">
      <c r="B21" s="163">
        <v>9</v>
      </c>
      <c r="C21" s="1121">
        <f>Ditari!N4</f>
        <v>0</v>
      </c>
      <c r="D21" s="1122"/>
      <c r="E21" s="1122"/>
      <c r="F21" s="1123"/>
      <c r="G21" s="477">
        <f>'Statistika Përfundimtare'!D14</f>
        <v>0</v>
      </c>
      <c r="H21" s="478">
        <f>'Statistika Përfundimtare'!E14</f>
        <v>0</v>
      </c>
      <c r="I21" s="478">
        <f>'Statistika Përfundimtare'!G14</f>
        <v>0</v>
      </c>
      <c r="J21" s="478">
        <f>'Statistika Përfundimtare'!H14</f>
        <v>0</v>
      </c>
      <c r="K21" s="478">
        <f>'Statistika Përfundimtare'!J14</f>
        <v>0</v>
      </c>
      <c r="L21" s="478">
        <f>'Statistika Përfundimtare'!K14</f>
        <v>0</v>
      </c>
      <c r="M21" s="478">
        <f>'Statistika Përfundimtare'!M14</f>
        <v>0</v>
      </c>
      <c r="N21" s="478">
        <f>'Statistika Përfundimtare'!N14</f>
        <v>0</v>
      </c>
      <c r="O21" s="477">
        <f>'Statistika Përfundimtare'!S14</f>
        <v>0</v>
      </c>
      <c r="P21" s="477">
        <f>'Statistika Përfundimtare'!T14</f>
        <v>0</v>
      </c>
      <c r="Q21" s="478">
        <f>'Statistika Përfundimtare'!V14</f>
        <v>0</v>
      </c>
      <c r="R21" s="478">
        <f>'Statistika Përfundimtare'!W14</f>
        <v>0</v>
      </c>
      <c r="S21" s="477">
        <f t="shared" si="0"/>
        <v>0</v>
      </c>
      <c r="T21" s="477">
        <f t="shared" si="0"/>
        <v>0</v>
      </c>
      <c r="U21" s="164">
        <f t="shared" si="1"/>
        <v>0</v>
      </c>
    </row>
    <row r="22" spans="2:21" ht="15" customHeight="1" thickBot="1" x14ac:dyDescent="0.3">
      <c r="B22" s="163">
        <v>10</v>
      </c>
      <c r="C22" s="1121" t="str">
        <f>Ditari!O4</f>
        <v>Shoqëria dhe mjedisi</v>
      </c>
      <c r="D22" s="1122"/>
      <c r="E22" s="1122"/>
      <c r="F22" s="1123"/>
      <c r="G22" s="477">
        <f>'Statistika Përfundimtare'!D15</f>
        <v>0</v>
      </c>
      <c r="H22" s="478">
        <f>'Statistika Përfundimtare'!E15</f>
        <v>0</v>
      </c>
      <c r="I22" s="478">
        <f>'Statistika Përfundimtare'!G15</f>
        <v>0</v>
      </c>
      <c r="J22" s="478">
        <f>'Statistika Përfundimtare'!H15</f>
        <v>0</v>
      </c>
      <c r="K22" s="478">
        <f>'Statistika Përfundimtare'!J15</f>
        <v>0</v>
      </c>
      <c r="L22" s="478">
        <f>'Statistika Përfundimtare'!K15</f>
        <v>0</v>
      </c>
      <c r="M22" s="478">
        <f>'Statistika Përfundimtare'!M15</f>
        <v>0</v>
      </c>
      <c r="N22" s="478">
        <f>'Statistika Përfundimtare'!N15</f>
        <v>0</v>
      </c>
      <c r="O22" s="477">
        <f>'Statistika Përfundimtare'!S15</f>
        <v>0</v>
      </c>
      <c r="P22" s="477">
        <f>'Statistika Përfundimtare'!T15</f>
        <v>0</v>
      </c>
      <c r="Q22" s="478">
        <f>'Statistika Përfundimtare'!V15</f>
        <v>0</v>
      </c>
      <c r="R22" s="478">
        <f>'Statistika Përfundimtare'!W15</f>
        <v>0</v>
      </c>
      <c r="S22" s="477">
        <f t="shared" si="0"/>
        <v>0</v>
      </c>
      <c r="T22" s="477">
        <f t="shared" si="0"/>
        <v>0</v>
      </c>
      <c r="U22" s="164">
        <f t="shared" si="1"/>
        <v>0</v>
      </c>
    </row>
    <row r="23" spans="2:21" ht="15" customHeight="1" thickBot="1" x14ac:dyDescent="0.3">
      <c r="B23" s="163">
        <v>11</v>
      </c>
      <c r="C23" s="1121">
        <f>Ditari!P4</f>
        <v>0</v>
      </c>
      <c r="D23" s="1122"/>
      <c r="E23" s="1122"/>
      <c r="F23" s="1123"/>
      <c r="G23" s="477">
        <f>'Statistika Përfundimtare'!D16</f>
        <v>0</v>
      </c>
      <c r="H23" s="478">
        <f>'Statistika Përfundimtare'!E16</f>
        <v>0</v>
      </c>
      <c r="I23" s="478">
        <f>'Statistika Përfundimtare'!G16</f>
        <v>0</v>
      </c>
      <c r="J23" s="478">
        <f>'Statistika Përfundimtare'!H16</f>
        <v>0</v>
      </c>
      <c r="K23" s="478">
        <f>'Statistika Përfundimtare'!J16</f>
        <v>0</v>
      </c>
      <c r="L23" s="478">
        <f>'Statistika Përfundimtare'!K16</f>
        <v>0</v>
      </c>
      <c r="M23" s="478">
        <f>'Statistika Përfundimtare'!M16</f>
        <v>0</v>
      </c>
      <c r="N23" s="478">
        <f>'Statistika Përfundimtare'!N16</f>
        <v>0</v>
      </c>
      <c r="O23" s="477">
        <f>'Statistika Përfundimtare'!S16</f>
        <v>0</v>
      </c>
      <c r="P23" s="477">
        <f>'Statistika Përfundimtare'!T16</f>
        <v>0</v>
      </c>
      <c r="Q23" s="478">
        <f>'Statistika Përfundimtare'!V16</f>
        <v>0</v>
      </c>
      <c r="R23" s="478">
        <f>'Statistika Përfundimtare'!W16</f>
        <v>0</v>
      </c>
      <c r="S23" s="477">
        <f t="shared" si="0"/>
        <v>0</v>
      </c>
      <c r="T23" s="477">
        <f t="shared" si="0"/>
        <v>0</v>
      </c>
      <c r="U23" s="164">
        <f t="shared" si="1"/>
        <v>0</v>
      </c>
    </row>
    <row r="24" spans="2:21" ht="15" customHeight="1" thickBot="1" x14ac:dyDescent="0.3">
      <c r="B24" s="163">
        <v>12</v>
      </c>
      <c r="C24" s="1121">
        <f>Ditari!Q4</f>
        <v>0</v>
      </c>
      <c r="D24" s="1122"/>
      <c r="E24" s="1122"/>
      <c r="F24" s="1123"/>
      <c r="G24" s="477">
        <f>'Statistika Përfundimtare'!D17</f>
        <v>0</v>
      </c>
      <c r="H24" s="478">
        <f>'Statistika Përfundimtare'!E17</f>
        <v>0</v>
      </c>
      <c r="I24" s="478">
        <f>'Statistika Përfundimtare'!G17</f>
        <v>0</v>
      </c>
      <c r="J24" s="478">
        <f>'Statistika Përfundimtare'!H17</f>
        <v>0</v>
      </c>
      <c r="K24" s="478">
        <f>'Statistika Përfundimtare'!J17</f>
        <v>0</v>
      </c>
      <c r="L24" s="478">
        <f>'Statistika Përfundimtare'!K17</f>
        <v>0</v>
      </c>
      <c r="M24" s="478">
        <f>'Statistika Përfundimtare'!M17</f>
        <v>0</v>
      </c>
      <c r="N24" s="478">
        <f>'Statistika Përfundimtare'!N17</f>
        <v>0</v>
      </c>
      <c r="O24" s="477">
        <f>'Statistika Përfundimtare'!S17</f>
        <v>0</v>
      </c>
      <c r="P24" s="477">
        <f>'Statistika Përfundimtare'!T17</f>
        <v>0</v>
      </c>
      <c r="Q24" s="478">
        <f>'Statistika Përfundimtare'!V17</f>
        <v>0</v>
      </c>
      <c r="R24" s="478">
        <f>'Statistika Përfundimtare'!W17</f>
        <v>0</v>
      </c>
      <c r="S24" s="477">
        <f t="shared" si="0"/>
        <v>0</v>
      </c>
      <c r="T24" s="477">
        <f t="shared" si="0"/>
        <v>0</v>
      </c>
      <c r="U24" s="164">
        <f t="shared" si="1"/>
        <v>0</v>
      </c>
    </row>
    <row r="25" spans="2:21" ht="15" customHeight="1" thickBot="1" x14ac:dyDescent="0.3">
      <c r="B25" s="163">
        <v>13</v>
      </c>
      <c r="C25" s="1121" t="str">
        <f>Ditari!R4</f>
        <v>Shkathtësi për jetë</v>
      </c>
      <c r="D25" s="1122"/>
      <c r="E25" s="1122"/>
      <c r="F25" s="1123"/>
      <c r="G25" s="477">
        <f>'Statistika Përfundimtare'!D18</f>
        <v>0</v>
      </c>
      <c r="H25" s="478">
        <f>'Statistika Përfundimtare'!E18</f>
        <v>0</v>
      </c>
      <c r="I25" s="478">
        <f>'Statistika Përfundimtare'!G18</f>
        <v>0</v>
      </c>
      <c r="J25" s="478">
        <f>'Statistika Përfundimtare'!H18</f>
        <v>0</v>
      </c>
      <c r="K25" s="478">
        <f>'Statistika Përfundimtare'!J18</f>
        <v>0</v>
      </c>
      <c r="L25" s="478">
        <f>'Statistika Përfundimtare'!K18</f>
        <v>0</v>
      </c>
      <c r="M25" s="478">
        <f>'Statistika Përfundimtare'!M18</f>
        <v>0</v>
      </c>
      <c r="N25" s="478">
        <f>'Statistika Përfundimtare'!N18</f>
        <v>0</v>
      </c>
      <c r="O25" s="477">
        <f>'Statistika Përfundimtare'!S18</f>
        <v>0</v>
      </c>
      <c r="P25" s="477">
        <f>'Statistika Përfundimtare'!T18</f>
        <v>0</v>
      </c>
      <c r="Q25" s="478">
        <f>'Statistika Përfundimtare'!V18</f>
        <v>0</v>
      </c>
      <c r="R25" s="478">
        <f>'Statistika Përfundimtare'!W18</f>
        <v>0</v>
      </c>
      <c r="S25" s="477">
        <f t="shared" si="0"/>
        <v>0</v>
      </c>
      <c r="T25" s="477">
        <f t="shared" si="0"/>
        <v>0</v>
      </c>
      <c r="U25" s="164">
        <f t="shared" si="1"/>
        <v>0</v>
      </c>
    </row>
    <row r="26" spans="2:21" ht="15" customHeight="1" thickBot="1" x14ac:dyDescent="0.3">
      <c r="B26" s="163">
        <v>14</v>
      </c>
      <c r="C26" s="1121" t="str">
        <f>Ditari!S4</f>
        <v>Edukatë fizike</v>
      </c>
      <c r="D26" s="1122"/>
      <c r="E26" s="1122"/>
      <c r="F26" s="1123"/>
      <c r="G26" s="477">
        <f>'Statistika Përfundimtare'!D19</f>
        <v>0</v>
      </c>
      <c r="H26" s="478">
        <f>'Statistika Përfundimtare'!E19</f>
        <v>0</v>
      </c>
      <c r="I26" s="478">
        <f>'Statistika Përfundimtare'!G19</f>
        <v>0</v>
      </c>
      <c r="J26" s="478">
        <f>'Statistika Përfundimtare'!H19</f>
        <v>0</v>
      </c>
      <c r="K26" s="478">
        <f>'Statistika Përfundimtare'!J19</f>
        <v>0</v>
      </c>
      <c r="L26" s="478">
        <f>'Statistika Përfundimtare'!K19</f>
        <v>0</v>
      </c>
      <c r="M26" s="478">
        <f>'Statistika Përfundimtare'!M19</f>
        <v>0</v>
      </c>
      <c r="N26" s="478">
        <f>'Statistika Përfundimtare'!N19</f>
        <v>0</v>
      </c>
      <c r="O26" s="477">
        <f>'Statistika Përfundimtare'!S19</f>
        <v>0</v>
      </c>
      <c r="P26" s="477">
        <f>'Statistika Përfundimtare'!T19</f>
        <v>0</v>
      </c>
      <c r="Q26" s="478">
        <f>'Statistika Përfundimtare'!V19</f>
        <v>0</v>
      </c>
      <c r="R26" s="478">
        <f>'Statistika Përfundimtare'!W19</f>
        <v>0</v>
      </c>
      <c r="S26" s="477">
        <f t="shared" si="0"/>
        <v>0</v>
      </c>
      <c r="T26" s="477">
        <f t="shared" si="0"/>
        <v>0</v>
      </c>
      <c r="U26" s="164">
        <f t="shared" si="1"/>
        <v>0</v>
      </c>
    </row>
    <row r="27" spans="2:21" ht="15" customHeight="1" thickBot="1" x14ac:dyDescent="0.3">
      <c r="B27" s="163">
        <v>15</v>
      </c>
      <c r="C27" s="1103" t="str">
        <f>Ditari!T4</f>
        <v xml:space="preserve"> MZ</v>
      </c>
      <c r="D27" s="1104"/>
      <c r="E27" s="1104"/>
      <c r="F27" s="1105"/>
      <c r="G27" s="477">
        <f>'Statistika Përfundimtare'!D20</f>
        <v>0</v>
      </c>
      <c r="H27" s="478">
        <f>'Statistika Përfundimtare'!E20</f>
        <v>0</v>
      </c>
      <c r="I27" s="478">
        <f>'Statistika Përfundimtare'!G20</f>
        <v>0</v>
      </c>
      <c r="J27" s="478">
        <f>'Statistika Përfundimtare'!H20</f>
        <v>0</v>
      </c>
      <c r="K27" s="478">
        <f>'Statistika Përfundimtare'!J20</f>
        <v>0</v>
      </c>
      <c r="L27" s="478">
        <f>'Statistika Përfundimtare'!K20</f>
        <v>0</v>
      </c>
      <c r="M27" s="478">
        <f>'Statistika Përfundimtare'!M20</f>
        <v>0</v>
      </c>
      <c r="N27" s="478">
        <f>'Statistika Përfundimtare'!N20</f>
        <v>0</v>
      </c>
      <c r="O27" s="477">
        <f>'Statistika Përfundimtare'!S20</f>
        <v>0</v>
      </c>
      <c r="P27" s="477">
        <f>'Statistika Përfundimtare'!T20</f>
        <v>0</v>
      </c>
      <c r="Q27" s="478">
        <f>'Statistika Përfundimtare'!V20</f>
        <v>0</v>
      </c>
      <c r="R27" s="478">
        <f>'Statistika Përfundimtare'!W20</f>
        <v>0</v>
      </c>
      <c r="S27" s="477">
        <f t="shared" si="0"/>
        <v>0</v>
      </c>
      <c r="T27" s="477">
        <f t="shared" si="0"/>
        <v>0</v>
      </c>
      <c r="U27" s="164">
        <f t="shared" si="1"/>
        <v>0</v>
      </c>
    </row>
    <row r="28" spans="2:21" ht="15" customHeight="1" thickBot="1" x14ac:dyDescent="0.3">
      <c r="B28" s="163">
        <v>16</v>
      </c>
      <c r="C28" s="1103" t="str">
        <f>Ditari!U4</f>
        <v xml:space="preserve"> MZ</v>
      </c>
      <c r="D28" s="1104"/>
      <c r="E28" s="1104"/>
      <c r="F28" s="1105"/>
      <c r="G28" s="477">
        <f>'Statistika Përfundimtare'!D21</f>
        <v>0</v>
      </c>
      <c r="H28" s="478">
        <f>'Statistika Përfundimtare'!E21</f>
        <v>0</v>
      </c>
      <c r="I28" s="478">
        <f>'Statistika Përfundimtare'!G21</f>
        <v>0</v>
      </c>
      <c r="J28" s="478">
        <f>'Statistika Përfundimtare'!H21</f>
        <v>0</v>
      </c>
      <c r="K28" s="478">
        <f>'Statistika Përfundimtare'!J21</f>
        <v>0</v>
      </c>
      <c r="L28" s="478">
        <f>'Statistika Përfundimtare'!K21</f>
        <v>0</v>
      </c>
      <c r="M28" s="478">
        <f>'Statistika Përfundimtare'!M21</f>
        <v>0</v>
      </c>
      <c r="N28" s="478">
        <f>'Statistika Përfundimtare'!N21</f>
        <v>0</v>
      </c>
      <c r="O28" s="477">
        <f>'Statistika Përfundimtare'!S21</f>
        <v>0</v>
      </c>
      <c r="P28" s="477">
        <f>'Statistika Përfundimtare'!T21</f>
        <v>0</v>
      </c>
      <c r="Q28" s="478">
        <f>'Statistika Përfundimtare'!V21</f>
        <v>0</v>
      </c>
      <c r="R28" s="478">
        <f>'Statistika Përfundimtare'!W21</f>
        <v>0</v>
      </c>
      <c r="S28" s="477">
        <f t="shared" si="0"/>
        <v>0</v>
      </c>
      <c r="T28" s="477">
        <f t="shared" si="0"/>
        <v>0</v>
      </c>
      <c r="U28" s="164">
        <f t="shared" si="1"/>
        <v>0</v>
      </c>
    </row>
    <row r="29" spans="2:21" ht="15" customHeight="1" thickBot="1" x14ac:dyDescent="0.3">
      <c r="B29" s="163">
        <v>17</v>
      </c>
      <c r="C29" s="1103" t="str">
        <f>Ditari!V4</f>
        <v xml:space="preserve"> MZ</v>
      </c>
      <c r="D29" s="1104"/>
      <c r="E29" s="1104"/>
      <c r="F29" s="1105"/>
      <c r="G29" s="477">
        <f>'Statistika Përfundimtare'!D22</f>
        <v>0</v>
      </c>
      <c r="H29" s="478">
        <f>'Statistika Përfundimtare'!E22</f>
        <v>0</v>
      </c>
      <c r="I29" s="478">
        <f>'Statistika Përfundimtare'!G22</f>
        <v>0</v>
      </c>
      <c r="J29" s="478">
        <f>'Statistika Përfundimtare'!H22</f>
        <v>0</v>
      </c>
      <c r="K29" s="478">
        <f>'Statistika Përfundimtare'!J22</f>
        <v>0</v>
      </c>
      <c r="L29" s="478">
        <f>'Statistika Përfundimtare'!K22</f>
        <v>0</v>
      </c>
      <c r="M29" s="478">
        <f>'Statistika Përfundimtare'!M22</f>
        <v>0</v>
      </c>
      <c r="N29" s="478">
        <f>'Statistika Përfundimtare'!N22</f>
        <v>0</v>
      </c>
      <c r="O29" s="477">
        <f>'Statistika Përfundimtare'!S22</f>
        <v>0</v>
      </c>
      <c r="P29" s="477">
        <f>'Statistika Përfundimtare'!T22</f>
        <v>0</v>
      </c>
      <c r="Q29" s="478">
        <f>'Statistika Përfundimtare'!V22</f>
        <v>0</v>
      </c>
      <c r="R29" s="478">
        <f>'Statistika Përfundimtare'!W22</f>
        <v>0</v>
      </c>
      <c r="S29" s="477">
        <f t="shared" si="0"/>
        <v>0</v>
      </c>
      <c r="T29" s="477">
        <f t="shared" si="0"/>
        <v>0</v>
      </c>
      <c r="U29" s="164">
        <f t="shared" si="1"/>
        <v>0</v>
      </c>
    </row>
    <row r="30" spans="2:21" ht="15" customHeight="1" thickBot="1" x14ac:dyDescent="0.3">
      <c r="B30" s="163">
        <v>18</v>
      </c>
      <c r="C30" s="1103" t="str">
        <f>Ditari!W4</f>
        <v xml:space="preserve"> MZ</v>
      </c>
      <c r="D30" s="1104"/>
      <c r="E30" s="1104"/>
      <c r="F30" s="1105"/>
      <c r="G30" s="477">
        <f>'Statistika Përfundimtare'!D23</f>
        <v>0</v>
      </c>
      <c r="H30" s="478">
        <f>'Statistika Përfundimtare'!E23</f>
        <v>0</v>
      </c>
      <c r="I30" s="478">
        <f>'Statistika Përfundimtare'!G23</f>
        <v>0</v>
      </c>
      <c r="J30" s="478">
        <f>'Statistika Përfundimtare'!H23</f>
        <v>0</v>
      </c>
      <c r="K30" s="478">
        <f>'Statistika Përfundimtare'!J23</f>
        <v>0</v>
      </c>
      <c r="L30" s="478">
        <f>'Statistika Përfundimtare'!K23</f>
        <v>0</v>
      </c>
      <c r="M30" s="478">
        <f>'Statistika Përfundimtare'!M23</f>
        <v>0</v>
      </c>
      <c r="N30" s="478">
        <f>'Statistika Përfundimtare'!N23</f>
        <v>0</v>
      </c>
      <c r="O30" s="477">
        <f>'Statistika Përfundimtare'!S23</f>
        <v>0</v>
      </c>
      <c r="P30" s="477">
        <f>'Statistika Përfundimtare'!T23</f>
        <v>0</v>
      </c>
      <c r="Q30" s="478">
        <f>'Statistika Përfundimtare'!V23</f>
        <v>0</v>
      </c>
      <c r="R30" s="478">
        <f>'Statistika Përfundimtare'!W23</f>
        <v>0</v>
      </c>
      <c r="S30" s="477">
        <f t="shared" si="0"/>
        <v>0</v>
      </c>
      <c r="T30" s="477">
        <f t="shared" si="0"/>
        <v>0</v>
      </c>
      <c r="U30" s="164">
        <f t="shared" si="1"/>
        <v>0</v>
      </c>
    </row>
    <row r="31" spans="2:21" ht="15" customHeight="1" thickBot="1" x14ac:dyDescent="0.3">
      <c r="B31" s="163">
        <v>19</v>
      </c>
      <c r="C31" s="1103"/>
      <c r="D31" s="1104"/>
      <c r="E31" s="1104"/>
      <c r="F31" s="1105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477">
        <f t="shared" ref="S31:S32" si="2">G31+I31+K31+M31+O31+Q31</f>
        <v>0</v>
      </c>
      <c r="T31" s="477">
        <f t="shared" ref="T31:T32" si="3">H31+J31+L31+N31+P31+R31</f>
        <v>0</v>
      </c>
      <c r="U31" s="164">
        <f t="shared" ref="U31:U32" si="4">S31+T31</f>
        <v>0</v>
      </c>
    </row>
    <row r="32" spans="2:21" ht="15" customHeight="1" thickBot="1" x14ac:dyDescent="0.3">
      <c r="B32" s="163">
        <v>20</v>
      </c>
      <c r="C32" s="1103"/>
      <c r="D32" s="1104"/>
      <c r="E32" s="1104"/>
      <c r="F32" s="1105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477">
        <f t="shared" si="2"/>
        <v>0</v>
      </c>
      <c r="T32" s="477">
        <f t="shared" si="3"/>
        <v>0</v>
      </c>
      <c r="U32" s="164">
        <f t="shared" si="4"/>
        <v>0</v>
      </c>
    </row>
    <row r="33" spans="2:21" ht="15.95" customHeight="1" x14ac:dyDescent="0.25">
      <c r="T33" s="93"/>
      <c r="U33" s="93"/>
    </row>
    <row r="34" spans="2:21" ht="15" customHeight="1" thickBot="1" x14ac:dyDescent="0.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2:21" ht="15" customHeight="1" thickBot="1" x14ac:dyDescent="0.3">
      <c r="B35" s="1127" t="s">
        <v>153</v>
      </c>
      <c r="C35" s="1128"/>
      <c r="D35" s="1110">
        <v>44953</v>
      </c>
      <c r="E35" s="1111"/>
      <c r="F35" s="93"/>
      <c r="G35" s="93"/>
      <c r="H35" s="93"/>
      <c r="P35" s="1124" t="s">
        <v>155</v>
      </c>
      <c r="Q35" s="1126"/>
      <c r="R35" s="1125"/>
      <c r="S35" s="1087" t="str">
        <f>Ditari!H2</f>
        <v>Skender Gashi</v>
      </c>
      <c r="T35" s="1088"/>
      <c r="U35" s="1089"/>
    </row>
    <row r="36" spans="2:21" ht="15" customHeight="1" x14ac:dyDescent="0.25"/>
    <row r="37" spans="2:21" ht="15" customHeight="1" x14ac:dyDescent="0.25"/>
  </sheetData>
  <sheetProtection algorithmName="SHA-512" hashValue="QpzBnTVuStiK8f3qpz0vI4/AF1sPULqJsN0jS4lWz89zor0+aq6/0by3YcsRWMx7eiXnHshVK9pfCc4Ag+/NYA==" saltValue="OH3wmTQCtdUXNJUT0hNRzg==" spinCount="100000" sheet="1" objects="1" scenarios="1"/>
  <mergeCells count="46">
    <mergeCell ref="B1:W1"/>
    <mergeCell ref="B2:C2"/>
    <mergeCell ref="C4:D5"/>
    <mergeCell ref="E4:F5"/>
    <mergeCell ref="G4:H5"/>
    <mergeCell ref="I4:J5"/>
    <mergeCell ref="K4:L5"/>
    <mergeCell ref="M4:N5"/>
    <mergeCell ref="O4:P5"/>
    <mergeCell ref="Q4:R5"/>
    <mergeCell ref="C16:F16"/>
    <mergeCell ref="S4:T5"/>
    <mergeCell ref="U4:W5"/>
    <mergeCell ref="B9:B12"/>
    <mergeCell ref="C9:F11"/>
    <mergeCell ref="G9:H11"/>
    <mergeCell ref="I9:J11"/>
    <mergeCell ref="K9:L11"/>
    <mergeCell ref="M9:N11"/>
    <mergeCell ref="O9:P11"/>
    <mergeCell ref="Q9:R11"/>
    <mergeCell ref="S9:U11"/>
    <mergeCell ref="C12:F12"/>
    <mergeCell ref="C13:F13"/>
    <mergeCell ref="C14:F14"/>
    <mergeCell ref="C15:F15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P35:R35"/>
    <mergeCell ref="S35:U35"/>
    <mergeCell ref="C29:F29"/>
    <mergeCell ref="C30:F30"/>
    <mergeCell ref="C31:F31"/>
    <mergeCell ref="C32:F32"/>
    <mergeCell ref="B35:C35"/>
    <mergeCell ref="D35:E3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K22"/>
  <sheetViews>
    <sheetView workbookViewId="0">
      <pane xSplit="11" ySplit="3" topLeftCell="M4" activePane="bottomRight" state="frozen"/>
      <selection pane="topRight" activeCell="L1" sqref="L1"/>
      <selection pane="bottomLeft" activeCell="A4" sqref="A4"/>
      <selection pane="bottomRight" activeCell="H12" sqref="H12"/>
    </sheetView>
  </sheetViews>
  <sheetFormatPr defaultRowHeight="15" x14ac:dyDescent="0.25"/>
  <cols>
    <col min="1" max="1" width="18.7109375" customWidth="1"/>
    <col min="2" max="2" width="21.7109375" customWidth="1"/>
  </cols>
  <sheetData>
    <row r="1" spans="1:11" ht="21" thickBot="1" x14ac:dyDescent="0.35">
      <c r="A1" s="1131" t="s">
        <v>79</v>
      </c>
      <c r="B1" s="1131"/>
      <c r="C1" s="1131"/>
      <c r="D1" s="1131"/>
      <c r="E1" s="1131"/>
      <c r="F1" s="1131"/>
      <c r="G1" s="1131"/>
      <c r="H1" s="1131"/>
      <c r="I1" s="1131"/>
      <c r="J1" s="1150" t="str">
        <f>'Perioda 1'!G4</f>
        <v>2022/2023</v>
      </c>
      <c r="K1" s="1151"/>
    </row>
    <row r="2" spans="1:11" ht="15.75" x14ac:dyDescent="0.25">
      <c r="A2" s="1132" t="s">
        <v>161</v>
      </c>
      <c r="B2" s="1134" t="s">
        <v>23</v>
      </c>
      <c r="C2" s="1136" t="s">
        <v>80</v>
      </c>
      <c r="D2" s="1137"/>
      <c r="E2" s="1137"/>
      <c r="F2" s="1138" t="s">
        <v>81</v>
      </c>
      <c r="G2" s="1139"/>
      <c r="H2" s="1140"/>
      <c r="I2" s="1141" t="s">
        <v>82</v>
      </c>
      <c r="J2" s="1142"/>
      <c r="K2" s="1143"/>
    </row>
    <row r="3" spans="1:11" ht="39.75" thickBot="1" x14ac:dyDescent="0.3">
      <c r="A3" s="1133"/>
      <c r="B3" s="1135"/>
      <c r="C3" s="12" t="s">
        <v>83</v>
      </c>
      <c r="D3" s="12" t="s">
        <v>84</v>
      </c>
      <c r="E3" s="13" t="s">
        <v>85</v>
      </c>
      <c r="F3" s="14" t="s">
        <v>83</v>
      </c>
      <c r="G3" s="15" t="s">
        <v>84</v>
      </c>
      <c r="H3" s="16" t="s">
        <v>85</v>
      </c>
      <c r="I3" s="44" t="s">
        <v>83</v>
      </c>
      <c r="J3" s="45" t="s">
        <v>84</v>
      </c>
      <c r="K3" s="46" t="s">
        <v>85</v>
      </c>
    </row>
    <row r="4" spans="1:11" ht="15.95" customHeight="1" x14ac:dyDescent="0.25">
      <c r="A4" s="1144" t="str">
        <f>Ditari!F3</f>
        <v>Gjuhët dhe komunikimi</v>
      </c>
      <c r="B4" s="398" t="str">
        <f>Ditari!F4</f>
        <v>Gjuhë amtare</v>
      </c>
      <c r="C4" s="17">
        <f>D4+E4</f>
        <v>0</v>
      </c>
      <c r="D4" s="18"/>
      <c r="E4" s="19"/>
      <c r="F4" s="20">
        <f>G4+H4</f>
        <v>0</v>
      </c>
      <c r="G4" s="21"/>
      <c r="H4" s="22"/>
      <c r="I4" s="47">
        <f>C4+F4</f>
        <v>0</v>
      </c>
      <c r="J4" s="48">
        <f>D4+G4</f>
        <v>0</v>
      </c>
      <c r="K4" s="49">
        <f>E4+H4</f>
        <v>0</v>
      </c>
    </row>
    <row r="5" spans="1:11" ht="15.95" customHeight="1" x14ac:dyDescent="0.25">
      <c r="A5" s="1145"/>
      <c r="B5" s="399" t="str">
        <f>Ditari!G4</f>
        <v>Gjuhë angleze</v>
      </c>
      <c r="C5" s="17">
        <f t="shared" ref="C5:C21" si="0">D5+E5</f>
        <v>0</v>
      </c>
      <c r="D5" s="23"/>
      <c r="E5" s="24"/>
      <c r="F5" s="20">
        <f t="shared" ref="F5:F21" si="1">G5+H5</f>
        <v>0</v>
      </c>
      <c r="G5" s="25"/>
      <c r="H5" s="26"/>
      <c r="I5" s="47">
        <f t="shared" ref="I5:K21" si="2">C5+F5</f>
        <v>0</v>
      </c>
      <c r="J5" s="48">
        <f t="shared" si="2"/>
        <v>0</v>
      </c>
      <c r="K5" s="49">
        <f t="shared" si="2"/>
        <v>0</v>
      </c>
    </row>
    <row r="6" spans="1:11" ht="15.95" customHeight="1" thickBot="1" x14ac:dyDescent="0.3">
      <c r="A6" s="1146"/>
      <c r="B6" s="400">
        <f>Ditari!H4</f>
        <v>0</v>
      </c>
      <c r="C6" s="27">
        <f t="shared" si="0"/>
        <v>0</v>
      </c>
      <c r="D6" s="28"/>
      <c r="E6" s="29"/>
      <c r="F6" s="30">
        <f t="shared" si="1"/>
        <v>0</v>
      </c>
      <c r="G6" s="31"/>
      <c r="H6" s="32"/>
      <c r="I6" s="56">
        <f t="shared" si="2"/>
        <v>0</v>
      </c>
      <c r="J6" s="57">
        <f t="shared" si="2"/>
        <v>0</v>
      </c>
      <c r="K6" s="58">
        <f t="shared" si="2"/>
        <v>0</v>
      </c>
    </row>
    <row r="7" spans="1:11" ht="15.95" customHeight="1" x14ac:dyDescent="0.25">
      <c r="A7" s="1144" t="str">
        <f>Ditari!I3</f>
        <v>Artet</v>
      </c>
      <c r="B7" s="401" t="str">
        <f>Ditari!I4</f>
        <v>Edukatë muzikore</v>
      </c>
      <c r="C7" s="17">
        <f t="shared" si="0"/>
        <v>0</v>
      </c>
      <c r="D7" s="23"/>
      <c r="E7" s="24"/>
      <c r="F7" s="20">
        <f t="shared" si="1"/>
        <v>0</v>
      </c>
      <c r="G7" s="21"/>
      <c r="H7" s="22"/>
      <c r="I7" s="47">
        <f t="shared" si="2"/>
        <v>0</v>
      </c>
      <c r="J7" s="48">
        <f t="shared" si="2"/>
        <v>0</v>
      </c>
      <c r="K7" s="49">
        <f t="shared" si="2"/>
        <v>0</v>
      </c>
    </row>
    <row r="8" spans="1:11" ht="15.95" customHeight="1" thickBot="1" x14ac:dyDescent="0.3">
      <c r="A8" s="1146"/>
      <c r="B8" s="398" t="str">
        <f>Ditari!J4</f>
        <v>Edukatë Figurative</v>
      </c>
      <c r="C8" s="27">
        <f t="shared" si="0"/>
        <v>0</v>
      </c>
      <c r="D8" s="33"/>
      <c r="E8" s="34"/>
      <c r="F8" s="30">
        <f t="shared" si="1"/>
        <v>0</v>
      </c>
      <c r="G8" s="31"/>
      <c r="H8" s="32"/>
      <c r="I8" s="50">
        <f t="shared" si="2"/>
        <v>0</v>
      </c>
      <c r="J8" s="51">
        <f t="shared" si="2"/>
        <v>0</v>
      </c>
      <c r="K8" s="52">
        <f t="shared" si="2"/>
        <v>0</v>
      </c>
    </row>
    <row r="9" spans="1:11" ht="15.95" customHeight="1" thickBot="1" x14ac:dyDescent="0.3">
      <c r="A9" s="393" t="str">
        <f>Ditari!K3</f>
        <v>Matematika</v>
      </c>
      <c r="B9" s="402" t="str">
        <f>Ditari!K4</f>
        <v>Matematikë</v>
      </c>
      <c r="C9" s="35">
        <f t="shared" si="0"/>
        <v>0</v>
      </c>
      <c r="D9" s="36"/>
      <c r="E9" s="37"/>
      <c r="F9" s="38">
        <f t="shared" si="1"/>
        <v>0</v>
      </c>
      <c r="G9" s="39"/>
      <c r="H9" s="40"/>
      <c r="I9" s="53">
        <f t="shared" si="2"/>
        <v>0</v>
      </c>
      <c r="J9" s="54">
        <f t="shared" si="2"/>
        <v>0</v>
      </c>
      <c r="K9" s="55">
        <f t="shared" si="2"/>
        <v>0</v>
      </c>
    </row>
    <row r="10" spans="1:11" ht="15.95" customHeight="1" x14ac:dyDescent="0.25">
      <c r="A10" s="1144" t="str">
        <f>Ditari!L3</f>
        <v>Shkencat natyrore</v>
      </c>
      <c r="B10" s="403" t="str">
        <f>Ditari!L4</f>
        <v>Njeriu dhe natyra</v>
      </c>
      <c r="C10" s="17">
        <f t="shared" si="0"/>
        <v>0</v>
      </c>
      <c r="D10" s="23"/>
      <c r="E10" s="24"/>
      <c r="F10" s="20">
        <f t="shared" si="1"/>
        <v>0</v>
      </c>
      <c r="G10" s="21"/>
      <c r="H10" s="22"/>
      <c r="I10" s="47">
        <f t="shared" si="2"/>
        <v>0</v>
      </c>
      <c r="J10" s="48">
        <f t="shared" si="2"/>
        <v>0</v>
      </c>
      <c r="K10" s="49">
        <f t="shared" si="2"/>
        <v>0</v>
      </c>
    </row>
    <row r="11" spans="1:11" ht="15.95" customHeight="1" x14ac:dyDescent="0.25">
      <c r="A11" s="1145"/>
      <c r="B11" s="404">
        <f>Ditari!M4</f>
        <v>0</v>
      </c>
      <c r="C11" s="17">
        <f t="shared" si="0"/>
        <v>0</v>
      </c>
      <c r="D11" s="23"/>
      <c r="E11" s="24"/>
      <c r="F11" s="20">
        <f t="shared" si="1"/>
        <v>0</v>
      </c>
      <c r="G11" s="25"/>
      <c r="H11" s="26"/>
      <c r="I11" s="47">
        <f t="shared" si="2"/>
        <v>0</v>
      </c>
      <c r="J11" s="48">
        <f t="shared" si="2"/>
        <v>0</v>
      </c>
      <c r="K11" s="49">
        <f t="shared" si="2"/>
        <v>0</v>
      </c>
    </row>
    <row r="12" spans="1:11" ht="15.95" customHeight="1" thickBot="1" x14ac:dyDescent="0.3">
      <c r="A12" s="1146"/>
      <c r="B12" s="400">
        <f>Ditari!N4</f>
        <v>0</v>
      </c>
      <c r="C12" s="27">
        <f>D12+E12</f>
        <v>0</v>
      </c>
      <c r="D12" s="28"/>
      <c r="E12" s="29"/>
      <c r="F12" s="30">
        <f t="shared" si="1"/>
        <v>0</v>
      </c>
      <c r="G12" s="31"/>
      <c r="H12" s="32"/>
      <c r="I12" s="56">
        <f t="shared" si="2"/>
        <v>0</v>
      </c>
      <c r="J12" s="57">
        <f t="shared" si="2"/>
        <v>0</v>
      </c>
      <c r="K12" s="58">
        <f t="shared" si="2"/>
        <v>0</v>
      </c>
    </row>
    <row r="13" spans="1:11" ht="15.95" customHeight="1" x14ac:dyDescent="0.25">
      <c r="A13" s="1147" t="str">
        <f>Ditari!O3</f>
        <v>Shoqëria dhe mjedisi</v>
      </c>
      <c r="B13" s="405" t="str">
        <f>Ditari!O4</f>
        <v>Shoqëria dhe mjedisi</v>
      </c>
      <c r="C13" s="17">
        <f t="shared" si="0"/>
        <v>0</v>
      </c>
      <c r="D13" s="23"/>
      <c r="E13" s="24"/>
      <c r="F13" s="20">
        <f t="shared" si="1"/>
        <v>0</v>
      </c>
      <c r="G13" s="21"/>
      <c r="H13" s="22"/>
      <c r="I13" s="47">
        <f t="shared" si="2"/>
        <v>0</v>
      </c>
      <c r="J13" s="48">
        <f t="shared" si="2"/>
        <v>0</v>
      </c>
      <c r="K13" s="49">
        <f t="shared" si="2"/>
        <v>0</v>
      </c>
    </row>
    <row r="14" spans="1:11" ht="15.95" customHeight="1" x14ac:dyDescent="0.25">
      <c r="A14" s="1148"/>
      <c r="B14" s="405">
        <f>Ditari!P4</f>
        <v>0</v>
      </c>
      <c r="C14" s="17">
        <f t="shared" si="0"/>
        <v>0</v>
      </c>
      <c r="D14" s="23"/>
      <c r="E14" s="24"/>
      <c r="F14" s="20">
        <f t="shared" si="1"/>
        <v>0</v>
      </c>
      <c r="G14" s="25"/>
      <c r="H14" s="26"/>
      <c r="I14" s="47">
        <f t="shared" si="2"/>
        <v>0</v>
      </c>
      <c r="J14" s="48">
        <f t="shared" si="2"/>
        <v>0</v>
      </c>
      <c r="K14" s="49">
        <f t="shared" si="2"/>
        <v>0</v>
      </c>
    </row>
    <row r="15" spans="1:11" ht="15.95" customHeight="1" thickBot="1" x14ac:dyDescent="0.3">
      <c r="A15" s="1149"/>
      <c r="B15" s="396">
        <f>Ditari!Q4</f>
        <v>0</v>
      </c>
      <c r="C15" s="27">
        <f t="shared" si="0"/>
        <v>0</v>
      </c>
      <c r="D15" s="28"/>
      <c r="E15" s="29"/>
      <c r="F15" s="30">
        <f t="shared" si="1"/>
        <v>0</v>
      </c>
      <c r="G15" s="31"/>
      <c r="H15" s="32"/>
      <c r="I15" s="50">
        <f t="shared" si="2"/>
        <v>0</v>
      </c>
      <c r="J15" s="51">
        <f t="shared" si="2"/>
        <v>0</v>
      </c>
      <c r="K15" s="52">
        <f t="shared" si="2"/>
        <v>0</v>
      </c>
    </row>
    <row r="16" spans="1:11" ht="15.95" customHeight="1" thickBot="1" x14ac:dyDescent="0.3">
      <c r="A16" s="394" t="str">
        <f>Ditari!R3</f>
        <v>Jeta dhe puna</v>
      </c>
      <c r="B16" s="397" t="str">
        <f>Ditari!R4</f>
        <v>Shkathtësi për jetë</v>
      </c>
      <c r="C16" s="35">
        <f t="shared" si="0"/>
        <v>0</v>
      </c>
      <c r="D16" s="28"/>
      <c r="E16" s="29"/>
      <c r="F16" s="38">
        <f t="shared" si="1"/>
        <v>0</v>
      </c>
      <c r="G16" s="39"/>
      <c r="H16" s="40"/>
      <c r="I16" s="53">
        <f t="shared" si="2"/>
        <v>0</v>
      </c>
      <c r="J16" s="54">
        <f t="shared" si="2"/>
        <v>0</v>
      </c>
      <c r="K16" s="55">
        <f t="shared" si="2"/>
        <v>0</v>
      </c>
    </row>
    <row r="17" spans="1:11" ht="15.95" customHeight="1" thickBot="1" x14ac:dyDescent="0.3">
      <c r="A17" s="395" t="str">
        <f>Ditari!S3</f>
        <v>Ed. fizike</v>
      </c>
      <c r="B17" s="406" t="str">
        <f>Ditari!S4</f>
        <v>Edukatë fizike</v>
      </c>
      <c r="C17" s="35">
        <f t="shared" si="0"/>
        <v>0</v>
      </c>
      <c r="D17" s="28"/>
      <c r="E17" s="29"/>
      <c r="F17" s="38">
        <f t="shared" si="1"/>
        <v>0</v>
      </c>
      <c r="G17" s="39"/>
      <c r="H17" s="40"/>
      <c r="I17" s="53">
        <f t="shared" si="2"/>
        <v>0</v>
      </c>
      <c r="J17" s="54">
        <f t="shared" si="2"/>
        <v>0</v>
      </c>
      <c r="K17" s="55">
        <f t="shared" si="2"/>
        <v>0</v>
      </c>
    </row>
    <row r="18" spans="1:11" ht="15.95" customHeight="1" x14ac:dyDescent="0.25">
      <c r="A18" s="1147" t="str">
        <f>Ditari!T3</f>
        <v>Mësim me zgjedhje</v>
      </c>
      <c r="B18" s="403" t="str">
        <f>Ditari!T4</f>
        <v xml:space="preserve"> MZ</v>
      </c>
      <c r="C18" s="17">
        <f t="shared" si="0"/>
        <v>0</v>
      </c>
      <c r="D18" s="23"/>
      <c r="E18" s="24"/>
      <c r="F18" s="20">
        <f t="shared" si="1"/>
        <v>0</v>
      </c>
      <c r="G18" s="21"/>
      <c r="H18" s="22"/>
      <c r="I18" s="47">
        <f t="shared" si="2"/>
        <v>0</v>
      </c>
      <c r="J18" s="48">
        <f t="shared" si="2"/>
        <v>0</v>
      </c>
      <c r="K18" s="49">
        <f t="shared" si="2"/>
        <v>0</v>
      </c>
    </row>
    <row r="19" spans="1:11" ht="15.95" customHeight="1" x14ac:dyDescent="0.25">
      <c r="A19" s="1148"/>
      <c r="B19" s="404" t="str">
        <f>Ditari!U4</f>
        <v xml:space="preserve"> MZ</v>
      </c>
      <c r="C19" s="17">
        <f t="shared" si="0"/>
        <v>0</v>
      </c>
      <c r="D19" s="23"/>
      <c r="E19" s="24"/>
      <c r="F19" s="20">
        <f t="shared" si="1"/>
        <v>0</v>
      </c>
      <c r="G19" s="25"/>
      <c r="H19" s="26"/>
      <c r="I19" s="47">
        <f t="shared" si="2"/>
        <v>0</v>
      </c>
      <c r="J19" s="48">
        <f t="shared" si="2"/>
        <v>0</v>
      </c>
      <c r="K19" s="49">
        <f t="shared" si="2"/>
        <v>0</v>
      </c>
    </row>
    <row r="20" spans="1:11" ht="15.95" customHeight="1" x14ac:dyDescent="0.25">
      <c r="A20" s="1148"/>
      <c r="B20" s="404" t="str">
        <f>Ditari!V4</f>
        <v xml:space="preserve"> MZ</v>
      </c>
      <c r="C20" s="17">
        <f t="shared" si="0"/>
        <v>0</v>
      </c>
      <c r="D20" s="23"/>
      <c r="E20" s="24"/>
      <c r="F20" s="20">
        <f t="shared" si="1"/>
        <v>0</v>
      </c>
      <c r="G20" s="25"/>
      <c r="H20" s="26"/>
      <c r="I20" s="47">
        <f t="shared" si="2"/>
        <v>0</v>
      </c>
      <c r="J20" s="48">
        <f t="shared" si="2"/>
        <v>0</v>
      </c>
      <c r="K20" s="49">
        <f t="shared" si="2"/>
        <v>0</v>
      </c>
    </row>
    <row r="21" spans="1:11" ht="15.95" customHeight="1" thickBot="1" x14ac:dyDescent="0.3">
      <c r="A21" s="1149"/>
      <c r="B21" s="560" t="str">
        <f>Ditari!W4</f>
        <v xml:space="preserve"> MZ</v>
      </c>
      <c r="C21" s="27">
        <f t="shared" si="0"/>
        <v>0</v>
      </c>
      <c r="D21" s="28"/>
      <c r="E21" s="29"/>
      <c r="F21" s="41">
        <f t="shared" si="1"/>
        <v>0</v>
      </c>
      <c r="G21" s="42"/>
      <c r="H21" s="43"/>
      <c r="I21" s="50">
        <f t="shared" si="2"/>
        <v>0</v>
      </c>
      <c r="J21" s="51">
        <f t="shared" si="2"/>
        <v>0</v>
      </c>
      <c r="K21" s="52">
        <f t="shared" si="2"/>
        <v>0</v>
      </c>
    </row>
    <row r="22" spans="1:11" ht="15.95" customHeight="1" thickBot="1" x14ac:dyDescent="0.3">
      <c r="A22" s="1129" t="s">
        <v>82</v>
      </c>
      <c r="B22" s="1130"/>
      <c r="C22" s="62">
        <f t="shared" ref="C22:G22" si="3">SUM(C4:C21)</f>
        <v>0</v>
      </c>
      <c r="D22" s="63">
        <f>SUM(D4:D21)</f>
        <v>0</v>
      </c>
      <c r="E22" s="64">
        <f t="shared" si="3"/>
        <v>0</v>
      </c>
      <c r="F22" s="59">
        <f t="shared" si="3"/>
        <v>0</v>
      </c>
      <c r="G22" s="60">
        <f t="shared" si="3"/>
        <v>0</v>
      </c>
      <c r="H22" s="61">
        <f>SUM(H4:H21)</f>
        <v>0</v>
      </c>
      <c r="I22" s="104">
        <f>C22+F22</f>
        <v>0</v>
      </c>
      <c r="J22" s="105">
        <f>D22+G22</f>
        <v>0</v>
      </c>
      <c r="K22" s="106">
        <f>E22+H22</f>
        <v>0</v>
      </c>
    </row>
  </sheetData>
  <sheetProtection algorithmName="SHA-512" hashValue="EAmeuLi++AziUh1TNxYI2/06Jc5oc+Kf60jajl0cxAbt6DnQHli4/XffzsalzmJYN3U0lJTpSWJW9raidHrYrg==" saltValue="sFVvDa2pcOYgnVBvCajUzw==" spinCount="100000" sheet="1" objects="1" scenarios="1"/>
  <mergeCells count="13">
    <mergeCell ref="A22:B22"/>
    <mergeCell ref="A1:I1"/>
    <mergeCell ref="A2:A3"/>
    <mergeCell ref="B2:B3"/>
    <mergeCell ref="C2:E2"/>
    <mergeCell ref="F2:H2"/>
    <mergeCell ref="I2:K2"/>
    <mergeCell ref="A4:A6"/>
    <mergeCell ref="A7:A8"/>
    <mergeCell ref="A10:A12"/>
    <mergeCell ref="A13:A15"/>
    <mergeCell ref="A18:A21"/>
    <mergeCell ref="J1:K1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AD44"/>
  <sheetViews>
    <sheetView workbookViewId="0">
      <pane xSplit="30" ySplit="3" topLeftCell="AE4" activePane="bottomRight" state="frozen"/>
      <selection pane="topRight" activeCell="AE1" sqref="AE1"/>
      <selection pane="bottomLeft" activeCell="A4" sqref="A4"/>
      <selection pane="bottomRight" activeCell="V14" sqref="V14"/>
    </sheetView>
  </sheetViews>
  <sheetFormatPr defaultRowHeight="15" x14ac:dyDescent="0.25"/>
  <cols>
    <col min="1" max="1" width="4.7109375" customWidth="1"/>
    <col min="2" max="3" width="10.7109375" customWidth="1"/>
    <col min="4" max="11" width="5.28515625" customWidth="1"/>
    <col min="12" max="13" width="6.7109375" customWidth="1"/>
    <col min="14" max="25" width="5.28515625" customWidth="1"/>
    <col min="26" max="29" width="6.7109375" customWidth="1"/>
    <col min="30" max="30" width="7.7109375" customWidth="1"/>
  </cols>
  <sheetData>
    <row r="1" spans="1:30" ht="19.5" customHeight="1" thickBot="1" x14ac:dyDescent="0.35">
      <c r="A1" s="1167" t="s">
        <v>162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</row>
    <row r="2" spans="1:30" ht="30" customHeight="1" thickBot="1" x14ac:dyDescent="0.3">
      <c r="A2" s="1161" t="str">
        <f>Ditari!C1</f>
        <v>"Shkëndija" Suharekë</v>
      </c>
      <c r="B2" s="1162"/>
      <c r="C2" s="1163"/>
      <c r="D2" s="1164" t="s">
        <v>88</v>
      </c>
      <c r="E2" s="1165"/>
      <c r="F2" s="1165" t="s">
        <v>89</v>
      </c>
      <c r="G2" s="1165"/>
      <c r="H2" s="1165" t="s">
        <v>90</v>
      </c>
      <c r="I2" s="1165"/>
      <c r="J2" s="1165" t="s">
        <v>91</v>
      </c>
      <c r="K2" s="1166"/>
      <c r="L2" s="1154" t="s">
        <v>163</v>
      </c>
      <c r="M2" s="1154"/>
      <c r="N2" s="1164" t="s">
        <v>92</v>
      </c>
      <c r="O2" s="1165"/>
      <c r="P2" s="1165" t="s">
        <v>93</v>
      </c>
      <c r="Q2" s="1165"/>
      <c r="R2" s="1165" t="s">
        <v>94</v>
      </c>
      <c r="S2" s="1165"/>
      <c r="T2" s="1165" t="s">
        <v>177</v>
      </c>
      <c r="U2" s="1165"/>
      <c r="V2" s="1165" t="s">
        <v>178</v>
      </c>
      <c r="W2" s="1165"/>
      <c r="X2" s="1165" t="s">
        <v>179</v>
      </c>
      <c r="Y2" s="1166"/>
      <c r="Z2" s="1154" t="s">
        <v>164</v>
      </c>
      <c r="AA2" s="1154"/>
      <c r="AB2" s="1155" t="s">
        <v>20</v>
      </c>
      <c r="AC2" s="1156"/>
      <c r="AD2" s="1157" t="s">
        <v>180</v>
      </c>
    </row>
    <row r="3" spans="1:30" ht="16.5" thickBot="1" x14ac:dyDescent="0.3">
      <c r="A3" s="407" t="s">
        <v>33</v>
      </c>
      <c r="B3" s="1159" t="s">
        <v>106</v>
      </c>
      <c r="C3" s="1160"/>
      <c r="D3" s="408" t="s">
        <v>96</v>
      </c>
      <c r="E3" s="409" t="s">
        <v>97</v>
      </c>
      <c r="F3" s="410" t="s">
        <v>96</v>
      </c>
      <c r="G3" s="409" t="s">
        <v>97</v>
      </c>
      <c r="H3" s="410" t="s">
        <v>96</v>
      </c>
      <c r="I3" s="409" t="s">
        <v>97</v>
      </c>
      <c r="J3" s="410" t="s">
        <v>96</v>
      </c>
      <c r="K3" s="411" t="s">
        <v>97</v>
      </c>
      <c r="L3" s="412" t="s">
        <v>96</v>
      </c>
      <c r="M3" s="413" t="s">
        <v>97</v>
      </c>
      <c r="N3" s="408" t="s">
        <v>96</v>
      </c>
      <c r="O3" s="409" t="s">
        <v>97</v>
      </c>
      <c r="P3" s="410" t="s">
        <v>96</v>
      </c>
      <c r="Q3" s="409" t="s">
        <v>97</v>
      </c>
      <c r="R3" s="410" t="s">
        <v>96</v>
      </c>
      <c r="S3" s="409" t="s">
        <v>97</v>
      </c>
      <c r="T3" s="410" t="s">
        <v>96</v>
      </c>
      <c r="U3" s="409" t="s">
        <v>97</v>
      </c>
      <c r="V3" s="410" t="s">
        <v>96</v>
      </c>
      <c r="W3" s="409" t="s">
        <v>97</v>
      </c>
      <c r="X3" s="410" t="s">
        <v>96</v>
      </c>
      <c r="Y3" s="411" t="s">
        <v>97</v>
      </c>
      <c r="Z3" s="414" t="s">
        <v>96</v>
      </c>
      <c r="AA3" s="415" t="s">
        <v>97</v>
      </c>
      <c r="AB3" s="499" t="s">
        <v>96</v>
      </c>
      <c r="AC3" s="550" t="s">
        <v>97</v>
      </c>
      <c r="AD3" s="1158"/>
    </row>
    <row r="4" spans="1:30" ht="18.75" x14ac:dyDescent="0.3">
      <c r="A4" s="101">
        <v>1</v>
      </c>
      <c r="B4" s="1152">
        <f>Emrat!B6</f>
        <v>0</v>
      </c>
      <c r="C4" s="1153"/>
      <c r="D4" s="71"/>
      <c r="E4" s="72"/>
      <c r="F4" s="73"/>
      <c r="G4" s="72"/>
      <c r="H4" s="73"/>
      <c r="I4" s="72"/>
      <c r="J4" s="73"/>
      <c r="K4" s="74"/>
      <c r="L4" s="88">
        <f t="shared" ref="L4:M43" si="0">SUM(D4+F4+H4+J4)</f>
        <v>0</v>
      </c>
      <c r="M4" s="85">
        <f t="shared" si="0"/>
        <v>0</v>
      </c>
      <c r="N4" s="75"/>
      <c r="O4" s="76"/>
      <c r="P4" s="77"/>
      <c r="Q4" s="494"/>
      <c r="R4" s="73"/>
      <c r="S4" s="496"/>
      <c r="T4" s="495"/>
      <c r="U4" s="76"/>
      <c r="V4" s="77"/>
      <c r="W4" s="76"/>
      <c r="X4" s="77"/>
      <c r="Y4" s="78"/>
      <c r="Z4" s="88">
        <f t="shared" ref="Z4:Z43" si="1">SUM(N4+P4+X4)</f>
        <v>0</v>
      </c>
      <c r="AA4" s="85">
        <f t="shared" ref="AA4:AA43" si="2">SUM(O4+Q4+Y4)</f>
        <v>0</v>
      </c>
      <c r="AB4" s="547">
        <f t="shared" ref="AB4:AB43" si="3">SUM(L4+Z4)</f>
        <v>0</v>
      </c>
      <c r="AC4" s="551">
        <f t="shared" ref="AC4:AC43" si="4">SUM(M4+AA4)</f>
        <v>0</v>
      </c>
      <c r="AD4" s="500">
        <f>AB4+AC4</f>
        <v>0</v>
      </c>
    </row>
    <row r="5" spans="1:30" ht="18.75" x14ac:dyDescent="0.3">
      <c r="A5" s="102">
        <v>2</v>
      </c>
      <c r="B5" s="1152">
        <f>Emrat!B9</f>
        <v>0</v>
      </c>
      <c r="C5" s="1153"/>
      <c r="D5" s="79"/>
      <c r="E5" s="80"/>
      <c r="F5" s="81"/>
      <c r="G5" s="80"/>
      <c r="H5" s="81"/>
      <c r="I5" s="80"/>
      <c r="J5" s="81"/>
      <c r="K5" s="82"/>
      <c r="L5" s="89">
        <f t="shared" si="0"/>
        <v>0</v>
      </c>
      <c r="M5" s="86">
        <f t="shared" si="0"/>
        <v>0</v>
      </c>
      <c r="N5" s="79"/>
      <c r="O5" s="80"/>
      <c r="P5" s="81"/>
      <c r="Q5" s="83"/>
      <c r="R5" s="77"/>
      <c r="S5" s="493"/>
      <c r="T5" s="495"/>
      <c r="U5" s="80"/>
      <c r="V5" s="77"/>
      <c r="W5" s="80"/>
      <c r="X5" s="81"/>
      <c r="Y5" s="82"/>
      <c r="Z5" s="89">
        <f t="shared" si="1"/>
        <v>0</v>
      </c>
      <c r="AA5" s="86">
        <f t="shared" si="2"/>
        <v>0</v>
      </c>
      <c r="AB5" s="548">
        <f t="shared" si="3"/>
        <v>0</v>
      </c>
      <c r="AC5" s="552">
        <f t="shared" si="4"/>
        <v>0</v>
      </c>
      <c r="AD5" s="501">
        <f t="shared" ref="AD5:AD43" si="5">AB5+AC5</f>
        <v>0</v>
      </c>
    </row>
    <row r="6" spans="1:30" ht="18.75" x14ac:dyDescent="0.3">
      <c r="A6" s="102">
        <v>3</v>
      </c>
      <c r="B6" s="1152">
        <f>Emrat!B12</f>
        <v>0</v>
      </c>
      <c r="C6" s="1153"/>
      <c r="D6" s="79"/>
      <c r="E6" s="80"/>
      <c r="F6" s="81"/>
      <c r="G6" s="80"/>
      <c r="H6" s="81"/>
      <c r="I6" s="80"/>
      <c r="J6" s="81"/>
      <c r="K6" s="82"/>
      <c r="L6" s="89">
        <f t="shared" si="0"/>
        <v>0</v>
      </c>
      <c r="M6" s="86">
        <f t="shared" si="0"/>
        <v>0</v>
      </c>
      <c r="N6" s="79"/>
      <c r="O6" s="80"/>
      <c r="P6" s="81"/>
      <c r="Q6" s="83"/>
      <c r="R6" s="77"/>
      <c r="S6" s="493"/>
      <c r="T6" s="495"/>
      <c r="U6" s="80"/>
      <c r="V6" s="77"/>
      <c r="W6" s="80"/>
      <c r="X6" s="81"/>
      <c r="Y6" s="82"/>
      <c r="Z6" s="89">
        <f t="shared" si="1"/>
        <v>0</v>
      </c>
      <c r="AA6" s="86">
        <f t="shared" si="2"/>
        <v>0</v>
      </c>
      <c r="AB6" s="548">
        <f t="shared" si="3"/>
        <v>0</v>
      </c>
      <c r="AC6" s="552">
        <f t="shared" si="4"/>
        <v>0</v>
      </c>
      <c r="AD6" s="501">
        <f t="shared" si="5"/>
        <v>0</v>
      </c>
    </row>
    <row r="7" spans="1:30" ht="18.75" x14ac:dyDescent="0.3">
      <c r="A7" s="102">
        <v>4</v>
      </c>
      <c r="B7" s="1152">
        <f>Emrat!B15</f>
        <v>0</v>
      </c>
      <c r="C7" s="1153"/>
      <c r="D7" s="79"/>
      <c r="E7" s="80"/>
      <c r="F7" s="81"/>
      <c r="G7" s="80"/>
      <c r="H7" s="81"/>
      <c r="I7" s="80"/>
      <c r="J7" s="81"/>
      <c r="K7" s="82"/>
      <c r="L7" s="89">
        <f t="shared" si="0"/>
        <v>0</v>
      </c>
      <c r="M7" s="86">
        <f t="shared" si="0"/>
        <v>0</v>
      </c>
      <c r="N7" s="79"/>
      <c r="O7" s="80"/>
      <c r="P7" s="81"/>
      <c r="Q7" s="83"/>
      <c r="R7" s="77"/>
      <c r="S7" s="493"/>
      <c r="T7" s="495"/>
      <c r="U7" s="80"/>
      <c r="V7" s="77"/>
      <c r="W7" s="80"/>
      <c r="X7" s="81"/>
      <c r="Y7" s="82"/>
      <c r="Z7" s="89">
        <f t="shared" si="1"/>
        <v>0</v>
      </c>
      <c r="AA7" s="86">
        <f t="shared" si="2"/>
        <v>0</v>
      </c>
      <c r="AB7" s="548">
        <f t="shared" si="3"/>
        <v>0</v>
      </c>
      <c r="AC7" s="552">
        <f t="shared" si="4"/>
        <v>0</v>
      </c>
      <c r="AD7" s="501">
        <f t="shared" si="5"/>
        <v>0</v>
      </c>
    </row>
    <row r="8" spans="1:30" ht="18.75" x14ac:dyDescent="0.3">
      <c r="A8" s="102">
        <v>5</v>
      </c>
      <c r="B8" s="1152">
        <f>Emrat!B18</f>
        <v>0</v>
      </c>
      <c r="C8" s="1153"/>
      <c r="D8" s="79"/>
      <c r="E8" s="80"/>
      <c r="F8" s="81"/>
      <c r="G8" s="80"/>
      <c r="H8" s="81"/>
      <c r="I8" s="80"/>
      <c r="J8" s="81"/>
      <c r="K8" s="82"/>
      <c r="L8" s="89">
        <f t="shared" si="0"/>
        <v>0</v>
      </c>
      <c r="M8" s="86">
        <f t="shared" si="0"/>
        <v>0</v>
      </c>
      <c r="N8" s="79"/>
      <c r="O8" s="80"/>
      <c r="P8" s="81"/>
      <c r="Q8" s="83"/>
      <c r="R8" s="77"/>
      <c r="S8" s="493"/>
      <c r="T8" s="495"/>
      <c r="U8" s="80"/>
      <c r="V8" s="77"/>
      <c r="W8" s="80"/>
      <c r="X8" s="81"/>
      <c r="Y8" s="82"/>
      <c r="Z8" s="89">
        <f t="shared" si="1"/>
        <v>0</v>
      </c>
      <c r="AA8" s="86">
        <f t="shared" si="2"/>
        <v>0</v>
      </c>
      <c r="AB8" s="548">
        <f t="shared" si="3"/>
        <v>0</v>
      </c>
      <c r="AC8" s="552">
        <f t="shared" si="4"/>
        <v>0</v>
      </c>
      <c r="AD8" s="501">
        <f t="shared" si="5"/>
        <v>0</v>
      </c>
    </row>
    <row r="9" spans="1:30" ht="18.75" x14ac:dyDescent="0.3">
      <c r="A9" s="102">
        <v>6</v>
      </c>
      <c r="B9" s="1152">
        <f>Emrat!B21</f>
        <v>0</v>
      </c>
      <c r="C9" s="1153"/>
      <c r="D9" s="79"/>
      <c r="E9" s="80"/>
      <c r="F9" s="81"/>
      <c r="G9" s="80"/>
      <c r="H9" s="81"/>
      <c r="I9" s="80"/>
      <c r="J9" s="81"/>
      <c r="K9" s="82"/>
      <c r="L9" s="89">
        <f t="shared" si="0"/>
        <v>0</v>
      </c>
      <c r="M9" s="86">
        <f t="shared" si="0"/>
        <v>0</v>
      </c>
      <c r="N9" s="79"/>
      <c r="O9" s="80"/>
      <c r="P9" s="81"/>
      <c r="Q9" s="83"/>
      <c r="R9" s="77"/>
      <c r="S9" s="493"/>
      <c r="T9" s="495"/>
      <c r="U9" s="80"/>
      <c r="V9" s="77"/>
      <c r="W9" s="80"/>
      <c r="X9" s="81"/>
      <c r="Y9" s="82"/>
      <c r="Z9" s="89">
        <f t="shared" si="1"/>
        <v>0</v>
      </c>
      <c r="AA9" s="86">
        <f t="shared" si="2"/>
        <v>0</v>
      </c>
      <c r="AB9" s="548">
        <f t="shared" si="3"/>
        <v>0</v>
      </c>
      <c r="AC9" s="552">
        <f t="shared" si="4"/>
        <v>0</v>
      </c>
      <c r="AD9" s="501">
        <f t="shared" si="5"/>
        <v>0</v>
      </c>
    </row>
    <row r="10" spans="1:30" ht="18.75" x14ac:dyDescent="0.3">
      <c r="A10" s="102">
        <v>7</v>
      </c>
      <c r="B10" s="1152">
        <f>Emrat!B24</f>
        <v>0</v>
      </c>
      <c r="C10" s="1153"/>
      <c r="D10" s="79"/>
      <c r="E10" s="80"/>
      <c r="F10" s="81"/>
      <c r="G10" s="80"/>
      <c r="H10" s="81"/>
      <c r="I10" s="80"/>
      <c r="J10" s="81"/>
      <c r="K10" s="82"/>
      <c r="L10" s="89">
        <f t="shared" si="0"/>
        <v>0</v>
      </c>
      <c r="M10" s="86">
        <f t="shared" si="0"/>
        <v>0</v>
      </c>
      <c r="N10" s="79"/>
      <c r="O10" s="80"/>
      <c r="P10" s="81"/>
      <c r="Q10" s="83"/>
      <c r="R10" s="77"/>
      <c r="S10" s="493"/>
      <c r="T10" s="495"/>
      <c r="U10" s="80"/>
      <c r="V10" s="77"/>
      <c r="W10" s="80"/>
      <c r="X10" s="81"/>
      <c r="Y10" s="82"/>
      <c r="Z10" s="89">
        <f t="shared" si="1"/>
        <v>0</v>
      </c>
      <c r="AA10" s="86">
        <f t="shared" si="2"/>
        <v>0</v>
      </c>
      <c r="AB10" s="548">
        <f t="shared" si="3"/>
        <v>0</v>
      </c>
      <c r="AC10" s="552">
        <f t="shared" si="4"/>
        <v>0</v>
      </c>
      <c r="AD10" s="501">
        <f t="shared" si="5"/>
        <v>0</v>
      </c>
    </row>
    <row r="11" spans="1:30" ht="18.75" x14ac:dyDescent="0.3">
      <c r="A11" s="102">
        <v>8</v>
      </c>
      <c r="B11" s="1152">
        <f>Emrat!B27</f>
        <v>0</v>
      </c>
      <c r="C11" s="1153"/>
      <c r="D11" s="79"/>
      <c r="E11" s="80"/>
      <c r="F11" s="81"/>
      <c r="G11" s="80"/>
      <c r="H11" s="81"/>
      <c r="I11" s="80"/>
      <c r="J11" s="81"/>
      <c r="K11" s="82"/>
      <c r="L11" s="89">
        <f t="shared" si="0"/>
        <v>0</v>
      </c>
      <c r="M11" s="86">
        <f t="shared" si="0"/>
        <v>0</v>
      </c>
      <c r="N11" s="79"/>
      <c r="O11" s="80"/>
      <c r="P11" s="81"/>
      <c r="Q11" s="83"/>
      <c r="R11" s="77"/>
      <c r="S11" s="493"/>
      <c r="T11" s="495"/>
      <c r="U11" s="80"/>
      <c r="V11" s="77"/>
      <c r="W11" s="80"/>
      <c r="X11" s="81"/>
      <c r="Y11" s="82"/>
      <c r="Z11" s="89">
        <f t="shared" si="1"/>
        <v>0</v>
      </c>
      <c r="AA11" s="86">
        <f t="shared" si="2"/>
        <v>0</v>
      </c>
      <c r="AB11" s="548">
        <f t="shared" si="3"/>
        <v>0</v>
      </c>
      <c r="AC11" s="552">
        <f t="shared" si="4"/>
        <v>0</v>
      </c>
      <c r="AD11" s="501">
        <f t="shared" si="5"/>
        <v>0</v>
      </c>
    </row>
    <row r="12" spans="1:30" ht="18.75" x14ac:dyDescent="0.3">
      <c r="A12" s="102">
        <v>9</v>
      </c>
      <c r="B12" s="1152">
        <f>Emrat!B30</f>
        <v>0</v>
      </c>
      <c r="C12" s="1153"/>
      <c r="D12" s="79"/>
      <c r="E12" s="80"/>
      <c r="F12" s="81"/>
      <c r="G12" s="80"/>
      <c r="H12" s="81"/>
      <c r="I12" s="80"/>
      <c r="J12" s="81"/>
      <c r="K12" s="82"/>
      <c r="L12" s="89">
        <f t="shared" si="0"/>
        <v>0</v>
      </c>
      <c r="M12" s="86">
        <f t="shared" si="0"/>
        <v>0</v>
      </c>
      <c r="N12" s="79"/>
      <c r="O12" s="80"/>
      <c r="P12" s="81"/>
      <c r="Q12" s="83"/>
      <c r="R12" s="77"/>
      <c r="S12" s="493"/>
      <c r="T12" s="495"/>
      <c r="U12" s="80"/>
      <c r="V12" s="77"/>
      <c r="W12" s="80"/>
      <c r="X12" s="81"/>
      <c r="Y12" s="82"/>
      <c r="Z12" s="89">
        <f t="shared" si="1"/>
        <v>0</v>
      </c>
      <c r="AA12" s="86">
        <f t="shared" si="2"/>
        <v>0</v>
      </c>
      <c r="AB12" s="548">
        <f t="shared" si="3"/>
        <v>0</v>
      </c>
      <c r="AC12" s="552">
        <f t="shared" si="4"/>
        <v>0</v>
      </c>
      <c r="AD12" s="501">
        <f t="shared" si="5"/>
        <v>0</v>
      </c>
    </row>
    <row r="13" spans="1:30" ht="18.75" x14ac:dyDescent="0.3">
      <c r="A13" s="102">
        <v>10</v>
      </c>
      <c r="B13" s="1152">
        <f>Emrat!B33</f>
        <v>0</v>
      </c>
      <c r="C13" s="1153"/>
      <c r="D13" s="79"/>
      <c r="E13" s="80"/>
      <c r="F13" s="81"/>
      <c r="G13" s="80"/>
      <c r="H13" s="81"/>
      <c r="I13" s="80"/>
      <c r="J13" s="81"/>
      <c r="K13" s="82"/>
      <c r="L13" s="89">
        <f t="shared" si="0"/>
        <v>0</v>
      </c>
      <c r="M13" s="86">
        <f t="shared" si="0"/>
        <v>0</v>
      </c>
      <c r="N13" s="79"/>
      <c r="O13" s="80"/>
      <c r="P13" s="81"/>
      <c r="Q13" s="83"/>
      <c r="R13" s="77"/>
      <c r="S13" s="493"/>
      <c r="T13" s="495"/>
      <c r="U13" s="80"/>
      <c r="V13" s="77"/>
      <c r="W13" s="80"/>
      <c r="X13" s="81"/>
      <c r="Y13" s="82"/>
      <c r="Z13" s="89">
        <f t="shared" si="1"/>
        <v>0</v>
      </c>
      <c r="AA13" s="86">
        <f t="shared" si="2"/>
        <v>0</v>
      </c>
      <c r="AB13" s="548">
        <f t="shared" si="3"/>
        <v>0</v>
      </c>
      <c r="AC13" s="552">
        <f t="shared" si="4"/>
        <v>0</v>
      </c>
      <c r="AD13" s="501">
        <f t="shared" si="5"/>
        <v>0</v>
      </c>
    </row>
    <row r="14" spans="1:30" ht="18.75" x14ac:dyDescent="0.3">
      <c r="A14" s="102">
        <v>11</v>
      </c>
      <c r="B14" s="1152">
        <f>Emrat!B36</f>
        <v>0</v>
      </c>
      <c r="C14" s="1153"/>
      <c r="D14" s="79"/>
      <c r="E14" s="80"/>
      <c r="F14" s="81"/>
      <c r="G14" s="80"/>
      <c r="H14" s="81"/>
      <c r="I14" s="80"/>
      <c r="J14" s="81"/>
      <c r="K14" s="82"/>
      <c r="L14" s="89">
        <f t="shared" si="0"/>
        <v>0</v>
      </c>
      <c r="M14" s="86">
        <f t="shared" si="0"/>
        <v>0</v>
      </c>
      <c r="N14" s="79"/>
      <c r="O14" s="80"/>
      <c r="P14" s="81"/>
      <c r="Q14" s="83"/>
      <c r="R14" s="77"/>
      <c r="S14" s="493"/>
      <c r="T14" s="495"/>
      <c r="U14" s="80"/>
      <c r="V14" s="77"/>
      <c r="W14" s="80"/>
      <c r="X14" s="81"/>
      <c r="Y14" s="82"/>
      <c r="Z14" s="89">
        <f t="shared" si="1"/>
        <v>0</v>
      </c>
      <c r="AA14" s="86">
        <f t="shared" si="2"/>
        <v>0</v>
      </c>
      <c r="AB14" s="548">
        <f t="shared" si="3"/>
        <v>0</v>
      </c>
      <c r="AC14" s="552">
        <f t="shared" si="4"/>
        <v>0</v>
      </c>
      <c r="AD14" s="501">
        <f t="shared" si="5"/>
        <v>0</v>
      </c>
    </row>
    <row r="15" spans="1:30" ht="18.75" x14ac:dyDescent="0.3">
      <c r="A15" s="102">
        <v>12</v>
      </c>
      <c r="B15" s="1152">
        <f>Emrat!B39</f>
        <v>0</v>
      </c>
      <c r="C15" s="1153"/>
      <c r="D15" s="79"/>
      <c r="E15" s="80"/>
      <c r="F15" s="81"/>
      <c r="G15" s="80"/>
      <c r="H15" s="81"/>
      <c r="I15" s="80"/>
      <c r="J15" s="81"/>
      <c r="K15" s="82"/>
      <c r="L15" s="89">
        <f t="shared" si="0"/>
        <v>0</v>
      </c>
      <c r="M15" s="86">
        <f t="shared" si="0"/>
        <v>0</v>
      </c>
      <c r="N15" s="79"/>
      <c r="O15" s="80"/>
      <c r="P15" s="81"/>
      <c r="Q15" s="83"/>
      <c r="R15" s="77"/>
      <c r="S15" s="493"/>
      <c r="T15" s="495"/>
      <c r="U15" s="80"/>
      <c r="V15" s="77"/>
      <c r="W15" s="80"/>
      <c r="X15" s="81"/>
      <c r="Y15" s="82"/>
      <c r="Z15" s="89">
        <f t="shared" si="1"/>
        <v>0</v>
      </c>
      <c r="AA15" s="86">
        <f t="shared" si="2"/>
        <v>0</v>
      </c>
      <c r="AB15" s="548">
        <f t="shared" si="3"/>
        <v>0</v>
      </c>
      <c r="AC15" s="552">
        <f t="shared" si="4"/>
        <v>0</v>
      </c>
      <c r="AD15" s="501">
        <f t="shared" si="5"/>
        <v>0</v>
      </c>
    </row>
    <row r="16" spans="1:30" ht="18.75" x14ac:dyDescent="0.3">
      <c r="A16" s="102">
        <v>13</v>
      </c>
      <c r="B16" s="1152">
        <f>Emrat!B42</f>
        <v>0</v>
      </c>
      <c r="C16" s="1153"/>
      <c r="D16" s="79"/>
      <c r="E16" s="80"/>
      <c r="F16" s="81"/>
      <c r="G16" s="80"/>
      <c r="H16" s="81"/>
      <c r="I16" s="80"/>
      <c r="J16" s="81"/>
      <c r="K16" s="83"/>
      <c r="L16" s="89">
        <f t="shared" si="0"/>
        <v>0</v>
      </c>
      <c r="M16" s="86">
        <f t="shared" si="0"/>
        <v>0</v>
      </c>
      <c r="N16" s="84"/>
      <c r="O16" s="80"/>
      <c r="P16" s="81"/>
      <c r="Q16" s="83"/>
      <c r="R16" s="77"/>
      <c r="S16" s="493"/>
      <c r="T16" s="495"/>
      <c r="U16" s="80"/>
      <c r="V16" s="77"/>
      <c r="W16" s="80"/>
      <c r="X16" s="81"/>
      <c r="Y16" s="83"/>
      <c r="Z16" s="89">
        <f t="shared" si="1"/>
        <v>0</v>
      </c>
      <c r="AA16" s="86">
        <f t="shared" si="2"/>
        <v>0</v>
      </c>
      <c r="AB16" s="548">
        <f t="shared" si="3"/>
        <v>0</v>
      </c>
      <c r="AC16" s="552">
        <f t="shared" si="4"/>
        <v>0</v>
      </c>
      <c r="AD16" s="501">
        <f t="shared" si="5"/>
        <v>0</v>
      </c>
    </row>
    <row r="17" spans="1:30" ht="18.75" x14ac:dyDescent="0.3">
      <c r="A17" s="102">
        <v>14</v>
      </c>
      <c r="B17" s="1152">
        <f>Emrat!B45</f>
        <v>0</v>
      </c>
      <c r="C17" s="1153"/>
      <c r="D17" s="75"/>
      <c r="E17" s="76"/>
      <c r="F17" s="77"/>
      <c r="G17" s="76"/>
      <c r="H17" s="77"/>
      <c r="I17" s="76"/>
      <c r="J17" s="77"/>
      <c r="K17" s="78"/>
      <c r="L17" s="90">
        <f t="shared" si="0"/>
        <v>0</v>
      </c>
      <c r="M17" s="87">
        <f t="shared" si="0"/>
        <v>0</v>
      </c>
      <c r="N17" s="75"/>
      <c r="O17" s="76"/>
      <c r="P17" s="77"/>
      <c r="Q17" s="494"/>
      <c r="R17" s="77"/>
      <c r="S17" s="493"/>
      <c r="T17" s="495"/>
      <c r="U17" s="76"/>
      <c r="V17" s="77"/>
      <c r="W17" s="76"/>
      <c r="X17" s="77"/>
      <c r="Y17" s="78"/>
      <c r="Z17" s="90">
        <f t="shared" si="1"/>
        <v>0</v>
      </c>
      <c r="AA17" s="87">
        <f t="shared" si="2"/>
        <v>0</v>
      </c>
      <c r="AB17" s="548">
        <f t="shared" si="3"/>
        <v>0</v>
      </c>
      <c r="AC17" s="552">
        <f t="shared" si="4"/>
        <v>0</v>
      </c>
      <c r="AD17" s="501">
        <f t="shared" si="5"/>
        <v>0</v>
      </c>
    </row>
    <row r="18" spans="1:30" ht="18.75" x14ac:dyDescent="0.3">
      <c r="A18" s="102">
        <v>15</v>
      </c>
      <c r="B18" s="1152">
        <f>Emrat!B48</f>
        <v>0</v>
      </c>
      <c r="C18" s="1153"/>
      <c r="D18" s="79"/>
      <c r="E18" s="80"/>
      <c r="F18" s="81"/>
      <c r="G18" s="80"/>
      <c r="H18" s="81"/>
      <c r="I18" s="80"/>
      <c r="J18" s="81"/>
      <c r="K18" s="82"/>
      <c r="L18" s="89">
        <f t="shared" si="0"/>
        <v>0</v>
      </c>
      <c r="M18" s="86">
        <f t="shared" si="0"/>
        <v>0</v>
      </c>
      <c r="N18" s="79"/>
      <c r="O18" s="80"/>
      <c r="P18" s="81"/>
      <c r="Q18" s="83"/>
      <c r="R18" s="77"/>
      <c r="S18" s="493"/>
      <c r="T18" s="495"/>
      <c r="U18" s="80"/>
      <c r="V18" s="77"/>
      <c r="W18" s="80"/>
      <c r="X18" s="81"/>
      <c r="Y18" s="82"/>
      <c r="Z18" s="89">
        <f t="shared" si="1"/>
        <v>0</v>
      </c>
      <c r="AA18" s="86">
        <f t="shared" si="2"/>
        <v>0</v>
      </c>
      <c r="AB18" s="548">
        <f t="shared" si="3"/>
        <v>0</v>
      </c>
      <c r="AC18" s="552">
        <f t="shared" si="4"/>
        <v>0</v>
      </c>
      <c r="AD18" s="501">
        <f t="shared" si="5"/>
        <v>0</v>
      </c>
    </row>
    <row r="19" spans="1:30" ht="18.75" x14ac:dyDescent="0.3">
      <c r="A19" s="102">
        <v>16</v>
      </c>
      <c r="B19" s="1152">
        <f>Emrat!B51</f>
        <v>0</v>
      </c>
      <c r="C19" s="1153"/>
      <c r="D19" s="79"/>
      <c r="E19" s="80"/>
      <c r="F19" s="81"/>
      <c r="G19" s="80"/>
      <c r="H19" s="81"/>
      <c r="I19" s="80"/>
      <c r="J19" s="81"/>
      <c r="K19" s="82"/>
      <c r="L19" s="89">
        <f t="shared" si="0"/>
        <v>0</v>
      </c>
      <c r="M19" s="86">
        <f t="shared" si="0"/>
        <v>0</v>
      </c>
      <c r="N19" s="79"/>
      <c r="O19" s="80"/>
      <c r="P19" s="81"/>
      <c r="Q19" s="83"/>
      <c r="R19" s="77"/>
      <c r="S19" s="493"/>
      <c r="T19" s="495"/>
      <c r="U19" s="80"/>
      <c r="V19" s="77"/>
      <c r="W19" s="80"/>
      <c r="X19" s="81"/>
      <c r="Y19" s="82"/>
      <c r="Z19" s="89">
        <f t="shared" si="1"/>
        <v>0</v>
      </c>
      <c r="AA19" s="86">
        <f t="shared" si="2"/>
        <v>0</v>
      </c>
      <c r="AB19" s="548">
        <f t="shared" si="3"/>
        <v>0</v>
      </c>
      <c r="AC19" s="552">
        <f t="shared" si="4"/>
        <v>0</v>
      </c>
      <c r="AD19" s="501">
        <f t="shared" si="5"/>
        <v>0</v>
      </c>
    </row>
    <row r="20" spans="1:30" ht="18.75" x14ac:dyDescent="0.3">
      <c r="A20" s="102">
        <v>17</v>
      </c>
      <c r="B20" s="1152">
        <f>Emrat!B54</f>
        <v>0</v>
      </c>
      <c r="C20" s="1153"/>
      <c r="D20" s="79"/>
      <c r="E20" s="80"/>
      <c r="F20" s="81"/>
      <c r="G20" s="80"/>
      <c r="H20" s="81"/>
      <c r="I20" s="80"/>
      <c r="J20" s="81"/>
      <c r="K20" s="82"/>
      <c r="L20" s="89">
        <f t="shared" si="0"/>
        <v>0</v>
      </c>
      <c r="M20" s="86">
        <f t="shared" si="0"/>
        <v>0</v>
      </c>
      <c r="N20" s="79"/>
      <c r="O20" s="80"/>
      <c r="P20" s="81"/>
      <c r="Q20" s="83"/>
      <c r="R20" s="77"/>
      <c r="S20" s="493"/>
      <c r="T20" s="495"/>
      <c r="U20" s="80"/>
      <c r="V20" s="77"/>
      <c r="W20" s="80"/>
      <c r="X20" s="81"/>
      <c r="Y20" s="82"/>
      <c r="Z20" s="89">
        <f t="shared" si="1"/>
        <v>0</v>
      </c>
      <c r="AA20" s="86">
        <f t="shared" si="2"/>
        <v>0</v>
      </c>
      <c r="AB20" s="548">
        <f t="shared" si="3"/>
        <v>0</v>
      </c>
      <c r="AC20" s="552">
        <f t="shared" si="4"/>
        <v>0</v>
      </c>
      <c r="AD20" s="501">
        <f t="shared" si="5"/>
        <v>0</v>
      </c>
    </row>
    <row r="21" spans="1:30" ht="18.75" x14ac:dyDescent="0.3">
      <c r="A21" s="102">
        <v>18</v>
      </c>
      <c r="B21" s="1152">
        <f>Emrat!B57</f>
        <v>0</v>
      </c>
      <c r="C21" s="1153"/>
      <c r="D21" s="79"/>
      <c r="E21" s="80"/>
      <c r="F21" s="81"/>
      <c r="G21" s="80"/>
      <c r="H21" s="81"/>
      <c r="I21" s="80"/>
      <c r="J21" s="81"/>
      <c r="K21" s="82"/>
      <c r="L21" s="89">
        <f t="shared" si="0"/>
        <v>0</v>
      </c>
      <c r="M21" s="86">
        <f t="shared" si="0"/>
        <v>0</v>
      </c>
      <c r="N21" s="79"/>
      <c r="O21" s="80"/>
      <c r="P21" s="81"/>
      <c r="Q21" s="83"/>
      <c r="R21" s="77"/>
      <c r="S21" s="493"/>
      <c r="T21" s="495"/>
      <c r="U21" s="80"/>
      <c r="V21" s="77"/>
      <c r="W21" s="80"/>
      <c r="X21" s="81"/>
      <c r="Y21" s="82"/>
      <c r="Z21" s="89">
        <f t="shared" si="1"/>
        <v>0</v>
      </c>
      <c r="AA21" s="86">
        <f t="shared" si="2"/>
        <v>0</v>
      </c>
      <c r="AB21" s="548">
        <f t="shared" si="3"/>
        <v>0</v>
      </c>
      <c r="AC21" s="552">
        <f t="shared" si="4"/>
        <v>0</v>
      </c>
      <c r="AD21" s="501">
        <f t="shared" si="5"/>
        <v>0</v>
      </c>
    </row>
    <row r="22" spans="1:30" ht="18.75" x14ac:dyDescent="0.3">
      <c r="A22" s="102">
        <v>19</v>
      </c>
      <c r="B22" s="1152">
        <f>Emrat!B60</f>
        <v>0</v>
      </c>
      <c r="C22" s="1153"/>
      <c r="D22" s="79"/>
      <c r="E22" s="80"/>
      <c r="F22" s="81"/>
      <c r="G22" s="80"/>
      <c r="H22" s="81"/>
      <c r="I22" s="80"/>
      <c r="J22" s="81"/>
      <c r="K22" s="82"/>
      <c r="L22" s="89">
        <f t="shared" si="0"/>
        <v>0</v>
      </c>
      <c r="M22" s="86">
        <f t="shared" si="0"/>
        <v>0</v>
      </c>
      <c r="N22" s="79"/>
      <c r="O22" s="80"/>
      <c r="P22" s="81"/>
      <c r="Q22" s="83"/>
      <c r="R22" s="77"/>
      <c r="S22" s="493"/>
      <c r="T22" s="495"/>
      <c r="U22" s="80"/>
      <c r="V22" s="77"/>
      <c r="W22" s="80"/>
      <c r="X22" s="81"/>
      <c r="Y22" s="82"/>
      <c r="Z22" s="89">
        <f t="shared" si="1"/>
        <v>0</v>
      </c>
      <c r="AA22" s="86">
        <f t="shared" si="2"/>
        <v>0</v>
      </c>
      <c r="AB22" s="548">
        <f t="shared" si="3"/>
        <v>0</v>
      </c>
      <c r="AC22" s="552">
        <f t="shared" si="4"/>
        <v>0</v>
      </c>
      <c r="AD22" s="501">
        <f t="shared" si="5"/>
        <v>0</v>
      </c>
    </row>
    <row r="23" spans="1:30" ht="18.75" x14ac:dyDescent="0.3">
      <c r="A23" s="102">
        <v>20</v>
      </c>
      <c r="B23" s="1152">
        <f>Emrat!B63</f>
        <v>0</v>
      </c>
      <c r="C23" s="1153"/>
      <c r="D23" s="79"/>
      <c r="E23" s="80"/>
      <c r="F23" s="81"/>
      <c r="G23" s="80"/>
      <c r="H23" s="81"/>
      <c r="I23" s="80"/>
      <c r="J23" s="81"/>
      <c r="K23" s="82"/>
      <c r="L23" s="89">
        <f t="shared" si="0"/>
        <v>0</v>
      </c>
      <c r="M23" s="86">
        <f t="shared" si="0"/>
        <v>0</v>
      </c>
      <c r="N23" s="79"/>
      <c r="O23" s="80"/>
      <c r="P23" s="81"/>
      <c r="Q23" s="83"/>
      <c r="R23" s="77"/>
      <c r="S23" s="493"/>
      <c r="T23" s="495"/>
      <c r="U23" s="80"/>
      <c r="V23" s="77"/>
      <c r="W23" s="80"/>
      <c r="X23" s="81"/>
      <c r="Y23" s="82"/>
      <c r="Z23" s="89">
        <f t="shared" si="1"/>
        <v>0</v>
      </c>
      <c r="AA23" s="86">
        <f t="shared" si="2"/>
        <v>0</v>
      </c>
      <c r="AB23" s="548">
        <f t="shared" si="3"/>
        <v>0</v>
      </c>
      <c r="AC23" s="552">
        <f t="shared" si="4"/>
        <v>0</v>
      </c>
      <c r="AD23" s="501">
        <f t="shared" si="5"/>
        <v>0</v>
      </c>
    </row>
    <row r="24" spans="1:30" ht="18.75" x14ac:dyDescent="0.3">
      <c r="A24" s="102">
        <v>21</v>
      </c>
      <c r="B24" s="1152">
        <f>Emrat!B66</f>
        <v>0</v>
      </c>
      <c r="C24" s="1153"/>
      <c r="D24" s="79"/>
      <c r="E24" s="80"/>
      <c r="F24" s="81"/>
      <c r="G24" s="80"/>
      <c r="H24" s="81"/>
      <c r="I24" s="80"/>
      <c r="J24" s="81"/>
      <c r="K24" s="82"/>
      <c r="L24" s="89">
        <f t="shared" si="0"/>
        <v>0</v>
      </c>
      <c r="M24" s="86">
        <f t="shared" si="0"/>
        <v>0</v>
      </c>
      <c r="N24" s="79"/>
      <c r="O24" s="80"/>
      <c r="P24" s="81"/>
      <c r="Q24" s="83"/>
      <c r="R24" s="77"/>
      <c r="S24" s="493"/>
      <c r="T24" s="495"/>
      <c r="U24" s="80"/>
      <c r="V24" s="77"/>
      <c r="W24" s="80"/>
      <c r="X24" s="81"/>
      <c r="Y24" s="82"/>
      <c r="Z24" s="89">
        <f t="shared" si="1"/>
        <v>0</v>
      </c>
      <c r="AA24" s="86">
        <f t="shared" si="2"/>
        <v>0</v>
      </c>
      <c r="AB24" s="548">
        <f t="shared" si="3"/>
        <v>0</v>
      </c>
      <c r="AC24" s="552">
        <f t="shared" si="4"/>
        <v>0</v>
      </c>
      <c r="AD24" s="501">
        <f t="shared" si="5"/>
        <v>0</v>
      </c>
    </row>
    <row r="25" spans="1:30" ht="18.75" x14ac:dyDescent="0.3">
      <c r="A25" s="102">
        <v>22</v>
      </c>
      <c r="B25" s="1152">
        <f>Emrat!B69</f>
        <v>0</v>
      </c>
      <c r="C25" s="1153"/>
      <c r="D25" s="79"/>
      <c r="E25" s="80"/>
      <c r="F25" s="81"/>
      <c r="G25" s="80"/>
      <c r="H25" s="81"/>
      <c r="I25" s="80"/>
      <c r="J25" s="81"/>
      <c r="K25" s="82"/>
      <c r="L25" s="89">
        <f t="shared" si="0"/>
        <v>0</v>
      </c>
      <c r="M25" s="86">
        <f t="shared" si="0"/>
        <v>0</v>
      </c>
      <c r="N25" s="79"/>
      <c r="O25" s="80"/>
      <c r="P25" s="81"/>
      <c r="Q25" s="83"/>
      <c r="R25" s="77"/>
      <c r="S25" s="493"/>
      <c r="T25" s="495"/>
      <c r="U25" s="80"/>
      <c r="V25" s="77"/>
      <c r="W25" s="80"/>
      <c r="X25" s="81"/>
      <c r="Y25" s="82"/>
      <c r="Z25" s="89">
        <f t="shared" si="1"/>
        <v>0</v>
      </c>
      <c r="AA25" s="86">
        <f t="shared" si="2"/>
        <v>0</v>
      </c>
      <c r="AB25" s="548">
        <f t="shared" si="3"/>
        <v>0</v>
      </c>
      <c r="AC25" s="552">
        <f t="shared" si="4"/>
        <v>0</v>
      </c>
      <c r="AD25" s="501">
        <f t="shared" si="5"/>
        <v>0</v>
      </c>
    </row>
    <row r="26" spans="1:30" ht="18.75" x14ac:dyDescent="0.3">
      <c r="A26" s="102">
        <v>23</v>
      </c>
      <c r="B26" s="1152">
        <f>Emrat!B72</f>
        <v>0</v>
      </c>
      <c r="C26" s="1153"/>
      <c r="D26" s="79"/>
      <c r="E26" s="80"/>
      <c r="F26" s="81"/>
      <c r="G26" s="80"/>
      <c r="H26" s="81"/>
      <c r="I26" s="80"/>
      <c r="J26" s="81"/>
      <c r="K26" s="82"/>
      <c r="L26" s="89">
        <f t="shared" si="0"/>
        <v>0</v>
      </c>
      <c r="M26" s="86">
        <f t="shared" si="0"/>
        <v>0</v>
      </c>
      <c r="N26" s="79"/>
      <c r="O26" s="80"/>
      <c r="P26" s="81"/>
      <c r="Q26" s="83"/>
      <c r="R26" s="77"/>
      <c r="S26" s="493"/>
      <c r="T26" s="495"/>
      <c r="U26" s="80"/>
      <c r="V26" s="77"/>
      <c r="W26" s="80"/>
      <c r="X26" s="81"/>
      <c r="Y26" s="82"/>
      <c r="Z26" s="89">
        <f t="shared" si="1"/>
        <v>0</v>
      </c>
      <c r="AA26" s="86">
        <f t="shared" si="2"/>
        <v>0</v>
      </c>
      <c r="AB26" s="548">
        <f t="shared" si="3"/>
        <v>0</v>
      </c>
      <c r="AC26" s="552">
        <f t="shared" si="4"/>
        <v>0</v>
      </c>
      <c r="AD26" s="501">
        <f t="shared" si="5"/>
        <v>0</v>
      </c>
    </row>
    <row r="27" spans="1:30" ht="18.75" x14ac:dyDescent="0.3">
      <c r="A27" s="102">
        <v>24</v>
      </c>
      <c r="B27" s="1152">
        <f>Emrat!B75</f>
        <v>0</v>
      </c>
      <c r="C27" s="1153"/>
      <c r="D27" s="79"/>
      <c r="E27" s="80"/>
      <c r="F27" s="81"/>
      <c r="G27" s="80"/>
      <c r="H27" s="81"/>
      <c r="I27" s="80"/>
      <c r="J27" s="81"/>
      <c r="K27" s="82"/>
      <c r="L27" s="89">
        <f t="shared" si="0"/>
        <v>0</v>
      </c>
      <c r="M27" s="86">
        <f t="shared" si="0"/>
        <v>0</v>
      </c>
      <c r="N27" s="79"/>
      <c r="O27" s="80"/>
      <c r="P27" s="81"/>
      <c r="Q27" s="83"/>
      <c r="R27" s="77"/>
      <c r="S27" s="493"/>
      <c r="T27" s="495"/>
      <c r="U27" s="80"/>
      <c r="V27" s="77"/>
      <c r="W27" s="80"/>
      <c r="X27" s="81"/>
      <c r="Y27" s="82"/>
      <c r="Z27" s="89">
        <f t="shared" si="1"/>
        <v>0</v>
      </c>
      <c r="AA27" s="86">
        <f t="shared" si="2"/>
        <v>0</v>
      </c>
      <c r="AB27" s="548">
        <f t="shared" si="3"/>
        <v>0</v>
      </c>
      <c r="AC27" s="552">
        <f t="shared" si="4"/>
        <v>0</v>
      </c>
      <c r="AD27" s="501">
        <f t="shared" si="5"/>
        <v>0</v>
      </c>
    </row>
    <row r="28" spans="1:30" ht="18.75" x14ac:dyDescent="0.3">
      <c r="A28" s="102">
        <v>25</v>
      </c>
      <c r="B28" s="1152">
        <f>Emrat!B78</f>
        <v>0</v>
      </c>
      <c r="C28" s="1153"/>
      <c r="D28" s="79"/>
      <c r="E28" s="80"/>
      <c r="F28" s="81"/>
      <c r="G28" s="80"/>
      <c r="H28" s="81"/>
      <c r="I28" s="80"/>
      <c r="J28" s="81"/>
      <c r="K28" s="82"/>
      <c r="L28" s="89">
        <f t="shared" si="0"/>
        <v>0</v>
      </c>
      <c r="M28" s="86">
        <f t="shared" si="0"/>
        <v>0</v>
      </c>
      <c r="N28" s="79"/>
      <c r="O28" s="80"/>
      <c r="P28" s="81"/>
      <c r="Q28" s="83"/>
      <c r="R28" s="77"/>
      <c r="S28" s="493"/>
      <c r="T28" s="495"/>
      <c r="U28" s="80"/>
      <c r="V28" s="77"/>
      <c r="W28" s="80"/>
      <c r="X28" s="81"/>
      <c r="Y28" s="82"/>
      <c r="Z28" s="89">
        <f t="shared" si="1"/>
        <v>0</v>
      </c>
      <c r="AA28" s="86">
        <f t="shared" si="2"/>
        <v>0</v>
      </c>
      <c r="AB28" s="548">
        <f t="shared" si="3"/>
        <v>0</v>
      </c>
      <c r="AC28" s="552">
        <f t="shared" si="4"/>
        <v>0</v>
      </c>
      <c r="AD28" s="501">
        <f t="shared" si="5"/>
        <v>0</v>
      </c>
    </row>
    <row r="29" spans="1:30" ht="18.75" x14ac:dyDescent="0.3">
      <c r="A29" s="102">
        <v>26</v>
      </c>
      <c r="B29" s="1152">
        <f>Emrat!B81</f>
        <v>0</v>
      </c>
      <c r="C29" s="1153"/>
      <c r="D29" s="79"/>
      <c r="E29" s="80"/>
      <c r="F29" s="81"/>
      <c r="G29" s="80"/>
      <c r="H29" s="81"/>
      <c r="I29" s="80"/>
      <c r="J29" s="81"/>
      <c r="K29" s="82"/>
      <c r="L29" s="89">
        <f t="shared" si="0"/>
        <v>0</v>
      </c>
      <c r="M29" s="86">
        <f t="shared" si="0"/>
        <v>0</v>
      </c>
      <c r="N29" s="79"/>
      <c r="O29" s="80"/>
      <c r="P29" s="81"/>
      <c r="Q29" s="83"/>
      <c r="R29" s="77"/>
      <c r="S29" s="493"/>
      <c r="T29" s="495"/>
      <c r="U29" s="80"/>
      <c r="V29" s="77"/>
      <c r="W29" s="80"/>
      <c r="X29" s="81"/>
      <c r="Y29" s="82"/>
      <c r="Z29" s="89">
        <f t="shared" si="1"/>
        <v>0</v>
      </c>
      <c r="AA29" s="86">
        <f t="shared" si="2"/>
        <v>0</v>
      </c>
      <c r="AB29" s="548">
        <f t="shared" si="3"/>
        <v>0</v>
      </c>
      <c r="AC29" s="552">
        <f t="shared" si="4"/>
        <v>0</v>
      </c>
      <c r="AD29" s="501">
        <f t="shared" si="5"/>
        <v>0</v>
      </c>
    </row>
    <row r="30" spans="1:30" ht="18.75" x14ac:dyDescent="0.3">
      <c r="A30" s="102">
        <v>27</v>
      </c>
      <c r="B30" s="1152">
        <f>Emrat!B84</f>
        <v>0</v>
      </c>
      <c r="C30" s="1153"/>
      <c r="D30" s="79"/>
      <c r="E30" s="80"/>
      <c r="F30" s="81"/>
      <c r="G30" s="80"/>
      <c r="H30" s="81"/>
      <c r="I30" s="80"/>
      <c r="J30" s="81"/>
      <c r="K30" s="82"/>
      <c r="L30" s="89">
        <f t="shared" si="0"/>
        <v>0</v>
      </c>
      <c r="M30" s="86">
        <f t="shared" si="0"/>
        <v>0</v>
      </c>
      <c r="N30" s="79"/>
      <c r="O30" s="80"/>
      <c r="P30" s="81"/>
      <c r="Q30" s="83"/>
      <c r="R30" s="77"/>
      <c r="S30" s="493"/>
      <c r="T30" s="495"/>
      <c r="U30" s="80"/>
      <c r="V30" s="77"/>
      <c r="W30" s="80"/>
      <c r="X30" s="81"/>
      <c r="Y30" s="82"/>
      <c r="Z30" s="89">
        <f t="shared" si="1"/>
        <v>0</v>
      </c>
      <c r="AA30" s="86">
        <f t="shared" si="2"/>
        <v>0</v>
      </c>
      <c r="AB30" s="548">
        <f t="shared" si="3"/>
        <v>0</v>
      </c>
      <c r="AC30" s="552">
        <f t="shared" si="4"/>
        <v>0</v>
      </c>
      <c r="AD30" s="501">
        <f t="shared" si="5"/>
        <v>0</v>
      </c>
    </row>
    <row r="31" spans="1:30" ht="18.75" x14ac:dyDescent="0.3">
      <c r="A31" s="102">
        <v>28</v>
      </c>
      <c r="B31" s="1152">
        <f>Emrat!B87</f>
        <v>0</v>
      </c>
      <c r="C31" s="1153"/>
      <c r="D31" s="79"/>
      <c r="E31" s="80"/>
      <c r="F31" s="81"/>
      <c r="G31" s="80"/>
      <c r="H31" s="81"/>
      <c r="I31" s="80"/>
      <c r="J31" s="81"/>
      <c r="K31" s="82"/>
      <c r="L31" s="89">
        <f t="shared" si="0"/>
        <v>0</v>
      </c>
      <c r="M31" s="86">
        <f t="shared" si="0"/>
        <v>0</v>
      </c>
      <c r="N31" s="79"/>
      <c r="O31" s="80"/>
      <c r="P31" s="81"/>
      <c r="Q31" s="83"/>
      <c r="R31" s="77"/>
      <c r="S31" s="493"/>
      <c r="T31" s="495"/>
      <c r="U31" s="80"/>
      <c r="V31" s="77"/>
      <c r="W31" s="80"/>
      <c r="X31" s="81"/>
      <c r="Y31" s="82"/>
      <c r="Z31" s="89">
        <f t="shared" si="1"/>
        <v>0</v>
      </c>
      <c r="AA31" s="86">
        <f t="shared" si="2"/>
        <v>0</v>
      </c>
      <c r="AB31" s="548">
        <f t="shared" si="3"/>
        <v>0</v>
      </c>
      <c r="AC31" s="552">
        <f t="shared" si="4"/>
        <v>0</v>
      </c>
      <c r="AD31" s="501">
        <f t="shared" si="5"/>
        <v>0</v>
      </c>
    </row>
    <row r="32" spans="1:30" ht="18.75" x14ac:dyDescent="0.3">
      <c r="A32" s="102">
        <v>29</v>
      </c>
      <c r="B32" s="1152">
        <f>Emrat!B90</f>
        <v>0</v>
      </c>
      <c r="C32" s="1153"/>
      <c r="D32" s="79"/>
      <c r="E32" s="80"/>
      <c r="F32" s="81"/>
      <c r="G32" s="80"/>
      <c r="H32" s="81"/>
      <c r="I32" s="80"/>
      <c r="J32" s="81"/>
      <c r="K32" s="82"/>
      <c r="L32" s="89">
        <f t="shared" si="0"/>
        <v>0</v>
      </c>
      <c r="M32" s="86">
        <f t="shared" si="0"/>
        <v>0</v>
      </c>
      <c r="N32" s="79"/>
      <c r="O32" s="80"/>
      <c r="P32" s="81"/>
      <c r="Q32" s="83"/>
      <c r="R32" s="77"/>
      <c r="S32" s="493"/>
      <c r="T32" s="495"/>
      <c r="U32" s="80"/>
      <c r="V32" s="77"/>
      <c r="W32" s="80"/>
      <c r="X32" s="81"/>
      <c r="Y32" s="82"/>
      <c r="Z32" s="89">
        <f t="shared" si="1"/>
        <v>0</v>
      </c>
      <c r="AA32" s="86">
        <f t="shared" si="2"/>
        <v>0</v>
      </c>
      <c r="AB32" s="548">
        <f t="shared" si="3"/>
        <v>0</v>
      </c>
      <c r="AC32" s="552">
        <f t="shared" si="4"/>
        <v>0</v>
      </c>
      <c r="AD32" s="501">
        <f t="shared" si="5"/>
        <v>0</v>
      </c>
    </row>
    <row r="33" spans="1:30" ht="18.75" x14ac:dyDescent="0.3">
      <c r="A33" s="102">
        <v>30</v>
      </c>
      <c r="B33" s="1152">
        <f>Emrat!B93</f>
        <v>0</v>
      </c>
      <c r="C33" s="1153"/>
      <c r="D33" s="79"/>
      <c r="E33" s="80"/>
      <c r="F33" s="81"/>
      <c r="G33" s="80"/>
      <c r="H33" s="81"/>
      <c r="I33" s="80"/>
      <c r="J33" s="81"/>
      <c r="K33" s="82"/>
      <c r="L33" s="89">
        <f t="shared" si="0"/>
        <v>0</v>
      </c>
      <c r="M33" s="86">
        <f t="shared" si="0"/>
        <v>0</v>
      </c>
      <c r="N33" s="79"/>
      <c r="O33" s="80"/>
      <c r="P33" s="81"/>
      <c r="Q33" s="83"/>
      <c r="R33" s="77"/>
      <c r="S33" s="493"/>
      <c r="T33" s="495"/>
      <c r="U33" s="80"/>
      <c r="V33" s="77"/>
      <c r="W33" s="80"/>
      <c r="X33" s="81"/>
      <c r="Y33" s="82"/>
      <c r="Z33" s="89">
        <f t="shared" si="1"/>
        <v>0</v>
      </c>
      <c r="AA33" s="86">
        <f t="shared" si="2"/>
        <v>0</v>
      </c>
      <c r="AB33" s="548">
        <f t="shared" si="3"/>
        <v>0</v>
      </c>
      <c r="AC33" s="552">
        <f t="shared" si="4"/>
        <v>0</v>
      </c>
      <c r="AD33" s="501">
        <f t="shared" si="5"/>
        <v>0</v>
      </c>
    </row>
    <row r="34" spans="1:30" ht="18.75" x14ac:dyDescent="0.3">
      <c r="A34" s="102">
        <v>31</v>
      </c>
      <c r="B34" s="1152">
        <f>Emrat!B96</f>
        <v>0</v>
      </c>
      <c r="C34" s="1153"/>
      <c r="D34" s="79"/>
      <c r="E34" s="80"/>
      <c r="F34" s="81"/>
      <c r="G34" s="80"/>
      <c r="H34" s="81"/>
      <c r="I34" s="80"/>
      <c r="J34" s="81"/>
      <c r="K34" s="82"/>
      <c r="L34" s="89">
        <f t="shared" si="0"/>
        <v>0</v>
      </c>
      <c r="M34" s="86">
        <f t="shared" si="0"/>
        <v>0</v>
      </c>
      <c r="N34" s="79"/>
      <c r="O34" s="80"/>
      <c r="P34" s="81"/>
      <c r="Q34" s="83"/>
      <c r="R34" s="77"/>
      <c r="S34" s="493"/>
      <c r="T34" s="495"/>
      <c r="U34" s="80"/>
      <c r="V34" s="77"/>
      <c r="W34" s="80"/>
      <c r="X34" s="81"/>
      <c r="Y34" s="82"/>
      <c r="Z34" s="89">
        <f t="shared" si="1"/>
        <v>0</v>
      </c>
      <c r="AA34" s="86">
        <f t="shared" si="2"/>
        <v>0</v>
      </c>
      <c r="AB34" s="548">
        <f t="shared" si="3"/>
        <v>0</v>
      </c>
      <c r="AC34" s="552">
        <f t="shared" si="4"/>
        <v>0</v>
      </c>
      <c r="AD34" s="501">
        <f t="shared" si="5"/>
        <v>0</v>
      </c>
    </row>
    <row r="35" spans="1:30" ht="18.75" x14ac:dyDescent="0.3">
      <c r="A35" s="102">
        <v>32</v>
      </c>
      <c r="B35" s="1152">
        <f>Emrat!B99</f>
        <v>0</v>
      </c>
      <c r="C35" s="1153"/>
      <c r="D35" s="79"/>
      <c r="E35" s="80"/>
      <c r="F35" s="81"/>
      <c r="G35" s="80"/>
      <c r="H35" s="81"/>
      <c r="I35" s="80"/>
      <c r="J35" s="81"/>
      <c r="K35" s="82"/>
      <c r="L35" s="89">
        <f t="shared" si="0"/>
        <v>0</v>
      </c>
      <c r="M35" s="86">
        <f t="shared" si="0"/>
        <v>0</v>
      </c>
      <c r="N35" s="79"/>
      <c r="O35" s="80"/>
      <c r="P35" s="81"/>
      <c r="Q35" s="83"/>
      <c r="R35" s="77"/>
      <c r="S35" s="493"/>
      <c r="T35" s="495"/>
      <c r="U35" s="80"/>
      <c r="V35" s="77"/>
      <c r="W35" s="80"/>
      <c r="X35" s="81"/>
      <c r="Y35" s="82"/>
      <c r="Z35" s="89">
        <f t="shared" si="1"/>
        <v>0</v>
      </c>
      <c r="AA35" s="86">
        <f t="shared" si="2"/>
        <v>0</v>
      </c>
      <c r="AB35" s="548">
        <f t="shared" si="3"/>
        <v>0</v>
      </c>
      <c r="AC35" s="552">
        <f t="shared" si="4"/>
        <v>0</v>
      </c>
      <c r="AD35" s="501">
        <f t="shared" si="5"/>
        <v>0</v>
      </c>
    </row>
    <row r="36" spans="1:30" ht="18.75" x14ac:dyDescent="0.3">
      <c r="A36" s="102">
        <v>33</v>
      </c>
      <c r="B36" s="1152">
        <f>Emrat!B102</f>
        <v>0</v>
      </c>
      <c r="C36" s="1153"/>
      <c r="D36" s="79"/>
      <c r="E36" s="80"/>
      <c r="F36" s="81"/>
      <c r="G36" s="80"/>
      <c r="H36" s="81"/>
      <c r="I36" s="80"/>
      <c r="J36" s="81"/>
      <c r="K36" s="82"/>
      <c r="L36" s="89">
        <f t="shared" si="0"/>
        <v>0</v>
      </c>
      <c r="M36" s="86">
        <f t="shared" si="0"/>
        <v>0</v>
      </c>
      <c r="N36" s="79"/>
      <c r="O36" s="80"/>
      <c r="P36" s="81"/>
      <c r="Q36" s="83"/>
      <c r="R36" s="77"/>
      <c r="S36" s="493"/>
      <c r="T36" s="495"/>
      <c r="U36" s="80"/>
      <c r="V36" s="77"/>
      <c r="W36" s="80"/>
      <c r="X36" s="81"/>
      <c r="Y36" s="82"/>
      <c r="Z36" s="89">
        <f t="shared" si="1"/>
        <v>0</v>
      </c>
      <c r="AA36" s="86">
        <f t="shared" si="2"/>
        <v>0</v>
      </c>
      <c r="AB36" s="548">
        <f t="shared" si="3"/>
        <v>0</v>
      </c>
      <c r="AC36" s="552">
        <f t="shared" si="4"/>
        <v>0</v>
      </c>
      <c r="AD36" s="501">
        <f t="shared" si="5"/>
        <v>0</v>
      </c>
    </row>
    <row r="37" spans="1:30" ht="18.75" x14ac:dyDescent="0.3">
      <c r="A37" s="102">
        <v>34</v>
      </c>
      <c r="B37" s="1152">
        <f>Emrat!B105</f>
        <v>0</v>
      </c>
      <c r="C37" s="1153"/>
      <c r="D37" s="79"/>
      <c r="E37" s="80"/>
      <c r="F37" s="81"/>
      <c r="G37" s="80"/>
      <c r="H37" s="81"/>
      <c r="I37" s="80"/>
      <c r="J37" s="81"/>
      <c r="K37" s="82"/>
      <c r="L37" s="89">
        <f t="shared" si="0"/>
        <v>0</v>
      </c>
      <c r="M37" s="86">
        <f t="shared" si="0"/>
        <v>0</v>
      </c>
      <c r="N37" s="79"/>
      <c r="O37" s="80"/>
      <c r="P37" s="81"/>
      <c r="Q37" s="83"/>
      <c r="R37" s="77"/>
      <c r="S37" s="493"/>
      <c r="T37" s="495"/>
      <c r="U37" s="80"/>
      <c r="V37" s="77"/>
      <c r="W37" s="80"/>
      <c r="X37" s="81"/>
      <c r="Y37" s="82"/>
      <c r="Z37" s="89">
        <f t="shared" si="1"/>
        <v>0</v>
      </c>
      <c r="AA37" s="86">
        <f t="shared" si="2"/>
        <v>0</v>
      </c>
      <c r="AB37" s="548">
        <f t="shared" si="3"/>
        <v>0</v>
      </c>
      <c r="AC37" s="552">
        <f t="shared" si="4"/>
        <v>0</v>
      </c>
      <c r="AD37" s="501">
        <f t="shared" si="5"/>
        <v>0</v>
      </c>
    </row>
    <row r="38" spans="1:30" ht="18.75" x14ac:dyDescent="0.3">
      <c r="A38" s="102">
        <v>35</v>
      </c>
      <c r="B38" s="1152">
        <f>Emrat!B108</f>
        <v>0</v>
      </c>
      <c r="C38" s="1153"/>
      <c r="D38" s="79"/>
      <c r="E38" s="80"/>
      <c r="F38" s="81"/>
      <c r="G38" s="80"/>
      <c r="H38" s="81"/>
      <c r="I38" s="80"/>
      <c r="J38" s="81"/>
      <c r="K38" s="82"/>
      <c r="L38" s="89">
        <f t="shared" si="0"/>
        <v>0</v>
      </c>
      <c r="M38" s="86">
        <f t="shared" si="0"/>
        <v>0</v>
      </c>
      <c r="N38" s="79"/>
      <c r="O38" s="80"/>
      <c r="P38" s="81"/>
      <c r="Q38" s="83"/>
      <c r="R38" s="77"/>
      <c r="S38" s="493"/>
      <c r="T38" s="495"/>
      <c r="U38" s="80"/>
      <c r="V38" s="77"/>
      <c r="W38" s="80"/>
      <c r="X38" s="81"/>
      <c r="Y38" s="82"/>
      <c r="Z38" s="89">
        <f t="shared" si="1"/>
        <v>0</v>
      </c>
      <c r="AA38" s="86">
        <f t="shared" si="2"/>
        <v>0</v>
      </c>
      <c r="AB38" s="548">
        <f t="shared" si="3"/>
        <v>0</v>
      </c>
      <c r="AC38" s="552">
        <f t="shared" si="4"/>
        <v>0</v>
      </c>
      <c r="AD38" s="501">
        <f t="shared" si="5"/>
        <v>0</v>
      </c>
    </row>
    <row r="39" spans="1:30" ht="18.75" x14ac:dyDescent="0.3">
      <c r="A39" s="102">
        <v>36</v>
      </c>
      <c r="B39" s="1152">
        <f>Emrat!B111</f>
        <v>0</v>
      </c>
      <c r="C39" s="1153"/>
      <c r="D39" s="79"/>
      <c r="E39" s="80"/>
      <c r="F39" s="81"/>
      <c r="G39" s="80"/>
      <c r="H39" s="81"/>
      <c r="I39" s="80"/>
      <c r="J39" s="81"/>
      <c r="K39" s="82"/>
      <c r="L39" s="89">
        <f t="shared" si="0"/>
        <v>0</v>
      </c>
      <c r="M39" s="86">
        <f t="shared" si="0"/>
        <v>0</v>
      </c>
      <c r="N39" s="79"/>
      <c r="O39" s="80"/>
      <c r="P39" s="81"/>
      <c r="Q39" s="83"/>
      <c r="R39" s="77"/>
      <c r="S39" s="493"/>
      <c r="T39" s="495"/>
      <c r="U39" s="80"/>
      <c r="V39" s="77"/>
      <c r="W39" s="80"/>
      <c r="X39" s="81"/>
      <c r="Y39" s="82"/>
      <c r="Z39" s="89">
        <f t="shared" si="1"/>
        <v>0</v>
      </c>
      <c r="AA39" s="86">
        <f t="shared" si="2"/>
        <v>0</v>
      </c>
      <c r="AB39" s="548">
        <f t="shared" si="3"/>
        <v>0</v>
      </c>
      <c r="AC39" s="552">
        <f t="shared" si="4"/>
        <v>0</v>
      </c>
      <c r="AD39" s="501">
        <f t="shared" si="5"/>
        <v>0</v>
      </c>
    </row>
    <row r="40" spans="1:30" ht="18.75" x14ac:dyDescent="0.3">
      <c r="A40" s="102">
        <v>37</v>
      </c>
      <c r="B40" s="1152">
        <f>Emrat!B114</f>
        <v>0</v>
      </c>
      <c r="C40" s="1153"/>
      <c r="D40" s="79"/>
      <c r="E40" s="80"/>
      <c r="F40" s="81"/>
      <c r="G40" s="80"/>
      <c r="H40" s="81"/>
      <c r="I40" s="80"/>
      <c r="J40" s="81"/>
      <c r="K40" s="82"/>
      <c r="L40" s="89">
        <f t="shared" si="0"/>
        <v>0</v>
      </c>
      <c r="M40" s="86">
        <f t="shared" si="0"/>
        <v>0</v>
      </c>
      <c r="N40" s="79"/>
      <c r="O40" s="80"/>
      <c r="P40" s="81"/>
      <c r="Q40" s="83"/>
      <c r="R40" s="77"/>
      <c r="S40" s="493"/>
      <c r="T40" s="495"/>
      <c r="U40" s="80"/>
      <c r="V40" s="77"/>
      <c r="W40" s="80"/>
      <c r="X40" s="81"/>
      <c r="Y40" s="82"/>
      <c r="Z40" s="89">
        <f t="shared" si="1"/>
        <v>0</v>
      </c>
      <c r="AA40" s="86">
        <f t="shared" si="2"/>
        <v>0</v>
      </c>
      <c r="AB40" s="548">
        <f t="shared" si="3"/>
        <v>0</v>
      </c>
      <c r="AC40" s="552">
        <f t="shared" si="4"/>
        <v>0</v>
      </c>
      <c r="AD40" s="501">
        <f t="shared" si="5"/>
        <v>0</v>
      </c>
    </row>
    <row r="41" spans="1:30" ht="18.75" x14ac:dyDescent="0.3">
      <c r="A41" s="102">
        <v>38</v>
      </c>
      <c r="B41" s="1152">
        <f>Emrat!B117</f>
        <v>0</v>
      </c>
      <c r="C41" s="1153"/>
      <c r="D41" s="79"/>
      <c r="E41" s="80"/>
      <c r="F41" s="81"/>
      <c r="G41" s="80"/>
      <c r="H41" s="81"/>
      <c r="I41" s="80"/>
      <c r="J41" s="81"/>
      <c r="K41" s="82"/>
      <c r="L41" s="89">
        <f t="shared" si="0"/>
        <v>0</v>
      </c>
      <c r="M41" s="86">
        <f t="shared" si="0"/>
        <v>0</v>
      </c>
      <c r="N41" s="79"/>
      <c r="O41" s="80"/>
      <c r="P41" s="81"/>
      <c r="Q41" s="83"/>
      <c r="R41" s="77"/>
      <c r="S41" s="493"/>
      <c r="T41" s="495"/>
      <c r="U41" s="80"/>
      <c r="V41" s="77"/>
      <c r="W41" s="80"/>
      <c r="X41" s="81"/>
      <c r="Y41" s="82"/>
      <c r="Z41" s="89">
        <f t="shared" si="1"/>
        <v>0</v>
      </c>
      <c r="AA41" s="86">
        <f t="shared" si="2"/>
        <v>0</v>
      </c>
      <c r="AB41" s="548">
        <f t="shared" si="3"/>
        <v>0</v>
      </c>
      <c r="AC41" s="552">
        <f t="shared" si="4"/>
        <v>0</v>
      </c>
      <c r="AD41" s="501">
        <f t="shared" si="5"/>
        <v>0</v>
      </c>
    </row>
    <row r="42" spans="1:30" ht="18.75" x14ac:dyDescent="0.3">
      <c r="A42" s="102">
        <v>39</v>
      </c>
      <c r="B42" s="1152">
        <f>Emrat!B120</f>
        <v>0</v>
      </c>
      <c r="C42" s="1153"/>
      <c r="D42" s="79"/>
      <c r="E42" s="80"/>
      <c r="F42" s="81"/>
      <c r="G42" s="80"/>
      <c r="H42" s="81"/>
      <c r="I42" s="80"/>
      <c r="J42" s="81"/>
      <c r="K42" s="82"/>
      <c r="L42" s="89">
        <f t="shared" si="0"/>
        <v>0</v>
      </c>
      <c r="M42" s="86">
        <f t="shared" si="0"/>
        <v>0</v>
      </c>
      <c r="N42" s="79"/>
      <c r="O42" s="80"/>
      <c r="P42" s="81"/>
      <c r="Q42" s="83"/>
      <c r="R42" s="77"/>
      <c r="S42" s="493"/>
      <c r="T42" s="495"/>
      <c r="U42" s="80"/>
      <c r="V42" s="77"/>
      <c r="W42" s="80"/>
      <c r="X42" s="81"/>
      <c r="Y42" s="82"/>
      <c r="Z42" s="89">
        <f t="shared" si="1"/>
        <v>0</v>
      </c>
      <c r="AA42" s="86">
        <f t="shared" si="2"/>
        <v>0</v>
      </c>
      <c r="AB42" s="548">
        <f t="shared" si="3"/>
        <v>0</v>
      </c>
      <c r="AC42" s="552">
        <f t="shared" si="4"/>
        <v>0</v>
      </c>
      <c r="AD42" s="501">
        <f t="shared" si="5"/>
        <v>0</v>
      </c>
    </row>
    <row r="43" spans="1:30" ht="19.5" thickBot="1" x14ac:dyDescent="0.35">
      <c r="A43" s="103">
        <v>40</v>
      </c>
      <c r="B43" s="1152">
        <f>Emrat!B123</f>
        <v>0</v>
      </c>
      <c r="C43" s="1153"/>
      <c r="D43" s="79"/>
      <c r="E43" s="80"/>
      <c r="F43" s="81"/>
      <c r="G43" s="80"/>
      <c r="H43" s="81"/>
      <c r="I43" s="80"/>
      <c r="J43" s="81"/>
      <c r="K43" s="82"/>
      <c r="L43" s="89">
        <f t="shared" si="0"/>
        <v>0</v>
      </c>
      <c r="M43" s="86">
        <f t="shared" si="0"/>
        <v>0</v>
      </c>
      <c r="N43" s="79"/>
      <c r="O43" s="80"/>
      <c r="P43" s="81"/>
      <c r="Q43" s="83"/>
      <c r="R43" s="497"/>
      <c r="S43" s="498"/>
      <c r="T43" s="495"/>
      <c r="U43" s="80"/>
      <c r="V43" s="77"/>
      <c r="W43" s="80"/>
      <c r="X43" s="81"/>
      <c r="Y43" s="82"/>
      <c r="Z43" s="89">
        <f t="shared" si="1"/>
        <v>0</v>
      </c>
      <c r="AA43" s="86">
        <f t="shared" si="2"/>
        <v>0</v>
      </c>
      <c r="AB43" s="549">
        <f t="shared" si="3"/>
        <v>0</v>
      </c>
      <c r="AC43" s="553">
        <f t="shared" si="4"/>
        <v>0</v>
      </c>
      <c r="AD43" s="502">
        <f t="shared" si="5"/>
        <v>0</v>
      </c>
    </row>
    <row r="44" spans="1:30" ht="19.5" thickBot="1" x14ac:dyDescent="0.35">
      <c r="A44" s="1168" t="s">
        <v>20</v>
      </c>
      <c r="B44" s="1169"/>
      <c r="C44" s="1170"/>
      <c r="D44" s="536">
        <f>SUM(D4:D43)</f>
        <v>0</v>
      </c>
      <c r="E44" s="537">
        <f t="shared" ref="E44:Q44" si="6">SUM(E4:E43)</f>
        <v>0</v>
      </c>
      <c r="F44" s="537">
        <f t="shared" si="6"/>
        <v>0</v>
      </c>
      <c r="G44" s="537">
        <f t="shared" si="6"/>
        <v>0</v>
      </c>
      <c r="H44" s="537">
        <f t="shared" si="6"/>
        <v>0</v>
      </c>
      <c r="I44" s="537">
        <f t="shared" si="6"/>
        <v>0</v>
      </c>
      <c r="J44" s="537">
        <f t="shared" si="6"/>
        <v>0</v>
      </c>
      <c r="K44" s="538">
        <f t="shared" si="6"/>
        <v>0</v>
      </c>
      <c r="L44" s="539">
        <f t="shared" si="6"/>
        <v>0</v>
      </c>
      <c r="M44" s="540">
        <f t="shared" si="6"/>
        <v>0</v>
      </c>
      <c r="N44" s="541">
        <f t="shared" si="6"/>
        <v>0</v>
      </c>
      <c r="O44" s="542">
        <f t="shared" si="6"/>
        <v>0</v>
      </c>
      <c r="P44" s="542">
        <f t="shared" si="6"/>
        <v>0</v>
      </c>
      <c r="Q44" s="542">
        <f t="shared" si="6"/>
        <v>0</v>
      </c>
      <c r="R44" s="542">
        <f>SUM(R4:R43)</f>
        <v>0</v>
      </c>
      <c r="S44" s="542">
        <f t="shared" ref="S44:U44" si="7">SUM(S4:S43)</f>
        <v>0</v>
      </c>
      <c r="T44" s="542">
        <f t="shared" si="7"/>
        <v>0</v>
      </c>
      <c r="U44" s="542">
        <f t="shared" si="7"/>
        <v>0</v>
      </c>
      <c r="V44" s="542">
        <f>SUM(V4:V43)</f>
        <v>0</v>
      </c>
      <c r="W44" s="542">
        <f t="shared" ref="W44" si="8">SUM(W4:W43)</f>
        <v>0</v>
      </c>
      <c r="X44" s="542">
        <f t="shared" ref="X44:AC44" si="9">SUM(X4:X43)</f>
        <v>0</v>
      </c>
      <c r="Y44" s="543">
        <f t="shared" si="9"/>
        <v>0</v>
      </c>
      <c r="Z44" s="539">
        <f t="shared" si="9"/>
        <v>0</v>
      </c>
      <c r="AA44" s="540">
        <f t="shared" si="9"/>
        <v>0</v>
      </c>
      <c r="AB44" s="544">
        <f t="shared" si="9"/>
        <v>0</v>
      </c>
      <c r="AC44" s="545">
        <f t="shared" si="9"/>
        <v>0</v>
      </c>
      <c r="AD44" s="546">
        <f>AB44+AC44</f>
        <v>0</v>
      </c>
    </row>
  </sheetData>
  <sheetProtection algorithmName="SHA-512" hashValue="Rnt0fIMP/utPCoNk6otpR0S5Br7NMJNexI4X2hX2DvKGLOGEXfEpSpZYUAFjd0ByxnpsXUiRvHdy2lJFeAau5g==" saltValue="JWo8MRvcrQLK6+4AqkcK+A==" spinCount="100000" sheet="1" objects="1" scenarios="1"/>
  <mergeCells count="58">
    <mergeCell ref="A1:AD1"/>
    <mergeCell ref="B42:C42"/>
    <mergeCell ref="B43:C43"/>
    <mergeCell ref="A44:C44"/>
    <mergeCell ref="T2:U2"/>
    <mergeCell ref="X2:Y2"/>
    <mergeCell ref="V2:W2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6:C6"/>
    <mergeCell ref="B7:C7"/>
    <mergeCell ref="B8:C8"/>
    <mergeCell ref="B9:C9"/>
    <mergeCell ref="B10:C10"/>
    <mergeCell ref="B11:C11"/>
    <mergeCell ref="Z2:AA2"/>
    <mergeCell ref="AB2:AC2"/>
    <mergeCell ref="AD2:AD3"/>
    <mergeCell ref="B3:C3"/>
    <mergeCell ref="B4:C4"/>
    <mergeCell ref="B5:C5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499984740745262"/>
    <pageSetUpPr fitToPage="1"/>
  </sheetPr>
  <dimension ref="D3:N13"/>
  <sheetViews>
    <sheetView workbookViewId="0">
      <selection activeCell="K8" sqref="K8"/>
    </sheetView>
  </sheetViews>
  <sheetFormatPr defaultRowHeight="15" x14ac:dyDescent="0.25"/>
  <cols>
    <col min="1" max="2" width="9.140625" customWidth="1"/>
    <col min="10" max="10" width="9.140625" customWidth="1"/>
  </cols>
  <sheetData>
    <row r="3" spans="4:14" ht="19.5" thickBot="1" x14ac:dyDescent="0.35">
      <c r="D3" s="69"/>
    </row>
    <row r="4" spans="4:14" ht="21" thickBot="1" x14ac:dyDescent="0.35">
      <c r="D4" s="1171" t="s">
        <v>86</v>
      </c>
      <c r="E4" s="1172"/>
      <c r="F4" s="1172"/>
      <c r="G4" s="1172"/>
      <c r="H4" s="1172"/>
      <c r="I4" s="1172"/>
      <c r="J4" s="1172"/>
      <c r="K4" s="1172"/>
      <c r="L4" s="1172"/>
      <c r="M4" s="1172"/>
      <c r="N4" s="1173"/>
    </row>
    <row r="5" spans="4:14" ht="15.75" thickBot="1" x14ac:dyDescent="0.3"/>
    <row r="6" spans="4:14" x14ac:dyDescent="0.25">
      <c r="H6" s="354"/>
      <c r="I6" s="355"/>
    </row>
    <row r="7" spans="4:14" x14ac:dyDescent="0.25">
      <c r="H7" s="356"/>
      <c r="I7" s="357"/>
    </row>
    <row r="8" spans="4:14" ht="23.25" x14ac:dyDescent="0.35">
      <c r="G8" s="70" t="s">
        <v>87</v>
      </c>
      <c r="H8" s="356"/>
      <c r="I8" s="357"/>
    </row>
    <row r="9" spans="4:14" x14ac:dyDescent="0.25">
      <c r="H9" s="356"/>
      <c r="I9" s="357"/>
    </row>
    <row r="10" spans="4:14" ht="15.75" thickBot="1" x14ac:dyDescent="0.3">
      <c r="H10" s="358"/>
      <c r="I10" s="359"/>
    </row>
    <row r="13" spans="4:14" x14ac:dyDescent="0.25">
      <c r="M13" s="4"/>
    </row>
  </sheetData>
  <mergeCells count="1">
    <mergeCell ref="D4:N4"/>
  </mergeCells>
  <pageMargins left="0.7" right="0.7" top="0.75" bottom="0.75" header="0.3" footer="0.3"/>
  <pageSetup scale="7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7</xdr:col>
                <xdr:colOff>142875</xdr:colOff>
                <xdr:row>5</xdr:row>
                <xdr:rowOff>123825</xdr:rowOff>
              </from>
              <to>
                <xdr:col>8</xdr:col>
                <xdr:colOff>447675</xdr:colOff>
                <xdr:row>9</xdr:row>
                <xdr:rowOff>28575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D124"/>
  <sheetViews>
    <sheetView zoomScale="95" zoomScaleNormal="95" workbookViewId="0">
      <pane xSplit="28" ySplit="4" topLeftCell="AC5" activePane="bottomRight" state="frozen"/>
      <selection pane="topRight" activeCell="AC1" sqref="AC1"/>
      <selection pane="bottomLeft" activeCell="A5" sqref="A5"/>
      <selection pane="bottomRight" activeCell="F80" activeCellId="2" sqref="F74:Y74 F77:Y77 F80:Y80"/>
    </sheetView>
  </sheetViews>
  <sheetFormatPr defaultRowHeight="15" x14ac:dyDescent="0.25"/>
  <cols>
    <col min="1" max="1" width="4.7109375" style="1" customWidth="1"/>
    <col min="2" max="3" width="15.7109375" style="1" customWidth="1"/>
    <col min="4" max="5" width="4.7109375" style="1" customWidth="1"/>
    <col min="6" max="23" width="6.28515625" style="1" customWidth="1"/>
    <col min="24" max="25" width="6.7109375" style="1" customWidth="1"/>
    <col min="26" max="26" width="6.7109375" style="109" customWidth="1"/>
    <col min="27" max="28" width="5.7109375" style="1" customWidth="1"/>
    <col min="29" max="29" width="3.7109375" style="1" customWidth="1"/>
    <col min="30" max="30" width="7.7109375" style="1" customWidth="1"/>
    <col min="31" max="41" width="3.7109375" style="1" customWidth="1"/>
    <col min="42" max="43" width="4.7109375" style="1" customWidth="1"/>
    <col min="44" max="46" width="5.7109375" style="1" customWidth="1"/>
    <col min="47" max="16384" width="9.140625" style="1"/>
  </cols>
  <sheetData>
    <row r="1" spans="1:30" ht="20.100000000000001" customHeight="1" thickBot="1" x14ac:dyDescent="0.35">
      <c r="A1" s="107"/>
      <c r="B1" s="558" t="str">
        <f>Emrat!B1</f>
        <v>SHFMU</v>
      </c>
      <c r="C1" s="715" t="str">
        <f>Emrat!C1</f>
        <v>"Shkëndija" Suharekë</v>
      </c>
      <c r="D1" s="716"/>
      <c r="E1" s="716"/>
      <c r="F1" s="716"/>
      <c r="G1" s="716"/>
      <c r="H1" s="717" t="s">
        <v>109</v>
      </c>
      <c r="I1" s="718"/>
      <c r="J1" s="718"/>
      <c r="K1" s="718"/>
      <c r="L1" s="719"/>
      <c r="M1" s="720" t="s">
        <v>113</v>
      </c>
      <c r="N1" s="721"/>
      <c r="O1" s="721"/>
      <c r="P1" s="721"/>
      <c r="Q1" s="737" t="s">
        <v>102</v>
      </c>
      <c r="R1" s="738"/>
      <c r="S1" s="738"/>
      <c r="T1" s="738"/>
      <c r="U1" s="738"/>
      <c r="V1" s="699" t="s">
        <v>104</v>
      </c>
      <c r="W1" s="700"/>
      <c r="X1" s="701"/>
      <c r="Y1" s="572">
        <f>W2+Y2</f>
        <v>0</v>
      </c>
      <c r="Z1" s="712" t="s">
        <v>62</v>
      </c>
      <c r="AA1" s="713"/>
      <c r="AB1" s="713"/>
    </row>
    <row r="2" spans="1:30" ht="20.100000000000001" customHeight="1" thickBot="1" x14ac:dyDescent="0.35">
      <c r="A2" s="108"/>
      <c r="B2" s="113" t="s">
        <v>2</v>
      </c>
      <c r="C2" s="722" t="str">
        <f>Emrat!A3</f>
        <v>VI-1</v>
      </c>
      <c r="D2" s="723"/>
      <c r="E2" s="723"/>
      <c r="F2" s="723"/>
      <c r="G2" s="723"/>
      <c r="H2" s="715" t="str">
        <f>Emrat!M1</f>
        <v>Skender Gashi</v>
      </c>
      <c r="I2" s="716"/>
      <c r="J2" s="716"/>
      <c r="K2" s="716"/>
      <c r="L2" s="724"/>
      <c r="M2" s="725" t="str">
        <f>Emrat!S1</f>
        <v>2022/2023</v>
      </c>
      <c r="N2" s="725"/>
      <c r="O2" s="725"/>
      <c r="P2" s="726"/>
      <c r="Q2" s="727" t="s">
        <v>103</v>
      </c>
      <c r="R2" s="728"/>
      <c r="S2" s="728"/>
      <c r="T2" s="728"/>
      <c r="U2" s="114">
        <f>COUNTIF(F5:W5,"&lt;6")</f>
        <v>0</v>
      </c>
      <c r="V2" s="128" t="s">
        <v>0</v>
      </c>
      <c r="W2" s="573">
        <f>COUNTIF(D5:D124,"M")</f>
        <v>0</v>
      </c>
      <c r="X2" s="128" t="s">
        <v>1</v>
      </c>
      <c r="Y2" s="129">
        <f>(COUNTIF(D5:D124,"F"))</f>
        <v>0</v>
      </c>
      <c r="Z2" s="492">
        <f>'Perioda 1'!V4</f>
        <v>0</v>
      </c>
      <c r="AA2" s="492">
        <f>'Perioda 2'!V4</f>
        <v>0</v>
      </c>
      <c r="AB2" s="492">
        <f>'Nota Përfundimtare'!V4</f>
        <v>0</v>
      </c>
    </row>
    <row r="3" spans="1:30" ht="50.1" customHeight="1" x14ac:dyDescent="0.25">
      <c r="A3" s="702" t="s">
        <v>31</v>
      </c>
      <c r="B3" s="704" t="s">
        <v>8</v>
      </c>
      <c r="C3" s="705"/>
      <c r="D3" s="705"/>
      <c r="E3" s="706"/>
      <c r="F3" s="707" t="s">
        <v>35</v>
      </c>
      <c r="G3" s="708"/>
      <c r="H3" s="709"/>
      <c r="I3" s="710" t="s">
        <v>9</v>
      </c>
      <c r="J3" s="710"/>
      <c r="K3" s="131" t="s">
        <v>36</v>
      </c>
      <c r="L3" s="711" t="s">
        <v>10</v>
      </c>
      <c r="M3" s="711"/>
      <c r="N3" s="711"/>
      <c r="O3" s="711" t="s">
        <v>22</v>
      </c>
      <c r="P3" s="711"/>
      <c r="Q3" s="711"/>
      <c r="R3" s="587" t="s">
        <v>11</v>
      </c>
      <c r="S3" s="111" t="s">
        <v>193</v>
      </c>
      <c r="T3" s="707" t="s">
        <v>12</v>
      </c>
      <c r="U3" s="708"/>
      <c r="V3" s="708"/>
      <c r="W3" s="709"/>
      <c r="X3" s="714" t="s">
        <v>13</v>
      </c>
      <c r="Y3" s="714"/>
      <c r="Z3" s="729" t="s">
        <v>143</v>
      </c>
      <c r="AA3" s="731" t="s">
        <v>144</v>
      </c>
      <c r="AB3" s="733" t="s">
        <v>145</v>
      </c>
    </row>
    <row r="4" spans="1:30" ht="90" customHeight="1" thickBot="1" x14ac:dyDescent="0.3">
      <c r="A4" s="703"/>
      <c r="B4" s="735" t="s">
        <v>106</v>
      </c>
      <c r="C4" s="736"/>
      <c r="D4" s="353" t="s">
        <v>148</v>
      </c>
      <c r="E4" s="125" t="s">
        <v>110</v>
      </c>
      <c r="F4" s="489" t="str">
        <f>Emrat!D3</f>
        <v>Gjuhë amtare</v>
      </c>
      <c r="G4" s="489" t="str">
        <f>Emrat!E3</f>
        <v>Gjuhë angleze</v>
      </c>
      <c r="H4" s="489">
        <f>Emrat!F3</f>
        <v>0</v>
      </c>
      <c r="I4" s="489" t="str">
        <f>Emrat!G3</f>
        <v>Edukatë muzikore</v>
      </c>
      <c r="J4" s="489" t="str">
        <f>Emrat!H3</f>
        <v>Edukatë Figurative</v>
      </c>
      <c r="K4" s="489" t="str">
        <f>Emrat!I3</f>
        <v>Matematikë</v>
      </c>
      <c r="L4" s="489" t="str">
        <f>Emrat!J3</f>
        <v>Njeriu dhe natyra</v>
      </c>
      <c r="M4" s="489">
        <f>Emrat!K3</f>
        <v>0</v>
      </c>
      <c r="N4" s="489">
        <f>Emrat!L3</f>
        <v>0</v>
      </c>
      <c r="O4" s="489" t="str">
        <f>Emrat!M3</f>
        <v>Shoqëria dhe mjedisi</v>
      </c>
      <c r="P4" s="489">
        <f>Emrat!N3</f>
        <v>0</v>
      </c>
      <c r="Q4" s="489">
        <f>Emrat!O3</f>
        <v>0</v>
      </c>
      <c r="R4" s="489" t="str">
        <f>Emrat!P3</f>
        <v>Shkathtësi për jetë</v>
      </c>
      <c r="S4" s="489" t="str">
        <f>Emrat!Q3</f>
        <v>Edukatë fizike</v>
      </c>
      <c r="T4" s="489" t="str">
        <f>Emrat!R3</f>
        <v xml:space="preserve"> MZ</v>
      </c>
      <c r="U4" s="489" t="str">
        <f>Emrat!S3</f>
        <v xml:space="preserve"> MZ</v>
      </c>
      <c r="V4" s="489" t="str">
        <f>Emrat!T3</f>
        <v xml:space="preserve"> MZ</v>
      </c>
      <c r="W4" s="489" t="str">
        <f>Emrat!U3</f>
        <v xml:space="preserve"> MZ</v>
      </c>
      <c r="X4" s="346" t="s">
        <v>141</v>
      </c>
      <c r="Y4" s="347" t="s">
        <v>140</v>
      </c>
      <c r="Z4" s="730"/>
      <c r="AA4" s="732"/>
      <c r="AB4" s="734"/>
    </row>
    <row r="5" spans="1:30" ht="20.100000000000001" customHeight="1" x14ac:dyDescent="0.25">
      <c r="A5" s="687">
        <f>Emrat!A6</f>
        <v>1</v>
      </c>
      <c r="B5" s="690">
        <f>Emrat!B6</f>
        <v>0</v>
      </c>
      <c r="C5" s="691"/>
      <c r="D5" s="696">
        <f>Emrat!C6</f>
        <v>0</v>
      </c>
      <c r="E5" s="110" t="s">
        <v>111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15"/>
      <c r="Y5" s="116"/>
      <c r="Z5" s="574" t="e">
        <f>IF(OR(F5=1,G5=1,H5=1,I5=1,J5=1,K5=1,L5=1,M5=1,N5=1,O5=1,P5=1,Q5=1,R5=1,S5=1,T5=1,U5=1,V5=1,W5=1),1,ROUND(SUM(F5:W5)/$U$2,2))</f>
        <v>#DIV/0!</v>
      </c>
      <c r="AA5" s="119">
        <f>COUNTIF(F5:W5,"=1")</f>
        <v>0</v>
      </c>
      <c r="AB5" s="121" t="e">
        <f>IF(OR(F5=1,G5=1,H5=1,I5=1,J5=1,K5=1,L5=1,M5=1,N5=1,O5=1,P5=1,Q5=1,R5=1,S5=1,T5=1,U5=1,V5=1,W5=1),1,ROUND(SUM(F5:W5)/$U$2,0))</f>
        <v>#DIV/0!</v>
      </c>
    </row>
    <row r="6" spans="1:30" ht="20.100000000000001" customHeight="1" thickBot="1" x14ac:dyDescent="0.3">
      <c r="A6" s="688"/>
      <c r="B6" s="692"/>
      <c r="C6" s="693"/>
      <c r="D6" s="697"/>
      <c r="E6" s="112" t="s">
        <v>112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26"/>
      <c r="V6" s="126"/>
      <c r="W6" s="126"/>
      <c r="X6" s="117"/>
      <c r="Y6" s="118"/>
      <c r="Z6" s="575" t="e">
        <f t="shared" ref="Z6" si="0">IF(OR(F6=1,G6=1,H6=1,I6=1,J6=1,K6=1,L6=1,M6=1,N6=1,O6=1,P6=1,Q6=1,R6=1,S6=1,T6=1,U6=1,V6=1,W6=1),1,ROUND(SUM(F6:W6)/$U$2,2))</f>
        <v>#DIV/0!</v>
      </c>
      <c r="AA6" s="120">
        <f>COUNTIF(F6:W6,"=1")</f>
        <v>0</v>
      </c>
      <c r="AB6" s="122" t="e">
        <f t="shared" ref="AB6:AB9" si="1">IF(OR(F6=1,G6=1,H6=1,I6=1,J6=1,K6=1,L6=1,M6=1,N6=1,O6=1,P6=1,Q6=1,R6=1,S6=1,T6=1,U6=1,V6=1,W6=1),1,ROUND(SUM(F6:W6)/$U$2,0))</f>
        <v>#DIV/0!</v>
      </c>
    </row>
    <row r="7" spans="1:30" ht="20.100000000000001" customHeight="1" thickTop="1" thickBot="1" x14ac:dyDescent="0.3">
      <c r="A7" s="689"/>
      <c r="B7" s="694"/>
      <c r="C7" s="695"/>
      <c r="D7" s="698"/>
      <c r="E7" s="511" t="s">
        <v>39</v>
      </c>
      <c r="F7" s="505" t="str">
        <f>IFERROR(ROUND(AVERAGE(F5:F6),0),"")</f>
        <v/>
      </c>
      <c r="G7" s="505" t="str">
        <f t="shared" ref="G7:W7" si="2">IFERROR(ROUND(AVERAGE(G5:G6),0),"")</f>
        <v/>
      </c>
      <c r="H7" s="505" t="str">
        <f t="shared" si="2"/>
        <v/>
      </c>
      <c r="I7" s="505" t="str">
        <f t="shared" si="2"/>
        <v/>
      </c>
      <c r="J7" s="505" t="str">
        <f t="shared" si="2"/>
        <v/>
      </c>
      <c r="K7" s="505" t="str">
        <f t="shared" si="2"/>
        <v/>
      </c>
      <c r="L7" s="505" t="str">
        <f t="shared" si="2"/>
        <v/>
      </c>
      <c r="M7" s="505" t="str">
        <f t="shared" si="2"/>
        <v/>
      </c>
      <c r="N7" s="505" t="str">
        <f t="shared" si="2"/>
        <v/>
      </c>
      <c r="O7" s="505" t="str">
        <f t="shared" si="2"/>
        <v/>
      </c>
      <c r="P7" s="505" t="str">
        <f t="shared" si="2"/>
        <v/>
      </c>
      <c r="Q7" s="505" t="str">
        <f t="shared" si="2"/>
        <v/>
      </c>
      <c r="R7" s="505" t="str">
        <f t="shared" si="2"/>
        <v/>
      </c>
      <c r="S7" s="505" t="str">
        <f t="shared" si="2"/>
        <v/>
      </c>
      <c r="T7" s="505" t="str">
        <f t="shared" si="2"/>
        <v/>
      </c>
      <c r="U7" s="505" t="str">
        <f t="shared" si="2"/>
        <v/>
      </c>
      <c r="V7" s="505" t="str">
        <f t="shared" si="2"/>
        <v/>
      </c>
      <c r="W7" s="505" t="str">
        <f t="shared" si="2"/>
        <v/>
      </c>
      <c r="X7" s="506">
        <f>X5+X6</f>
        <v>0</v>
      </c>
      <c r="Y7" s="507">
        <f>Y5+Y6</f>
        <v>0</v>
      </c>
      <c r="Z7" s="576" t="e">
        <f>IF(OR(F7=1,G7=1,H7=1,I7=1,J7=1,K7=1,L7=1,M7=1,N7=1,O7=1,P7=1,Q7=1,R7=1,S7=1,T7=1,U7=1,V7=1,W7=1),1,ROUND(SUM(F7:W7)/$U$2,2))</f>
        <v>#DIV/0!</v>
      </c>
      <c r="AA7" s="508">
        <f>COUNTIF(F7:W7,"=1")</f>
        <v>0</v>
      </c>
      <c r="AB7" s="509" t="e">
        <f>IF(OR(F7=1,G7=1,H7=1,I7=1,J7=1,K7=1,L7=1,M7=1,N7=1,O7=1,P7=1,Q7=1,R7=1,S7=1,T7=1,U7=1,V7=1,W7=1),1,ROUND(SUM(F7:W7)/$U$2,0))</f>
        <v>#DIV/0!</v>
      </c>
    </row>
    <row r="8" spans="1:30" ht="20.100000000000001" customHeight="1" x14ac:dyDescent="0.25">
      <c r="A8" s="687">
        <f>Emrat!A9</f>
        <v>2</v>
      </c>
      <c r="B8" s="690">
        <f>Emrat!B9</f>
        <v>0</v>
      </c>
      <c r="C8" s="691"/>
      <c r="D8" s="696">
        <f>Emrat!C9</f>
        <v>0</v>
      </c>
      <c r="E8" s="110" t="s">
        <v>111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15"/>
      <c r="Y8" s="116"/>
      <c r="Z8" s="574" t="e">
        <f t="shared" ref="Z8:Z13" si="3">IF(OR(F8=1,G8=1,H8=1,I8=1,J8=1,K8=1,L8=1,M8=1,N8=1,O8=1,P8=1,Q8=1,R8=1,S8=1,T8=1,U8=1,V8=1,W8=1),1,ROUND(SUM(F8:W8)/$U$2,2))</f>
        <v>#DIV/0!</v>
      </c>
      <c r="AA8" s="119">
        <f t="shared" ref="AA8:AA10" si="4">COUNTIF(F8:W8,"=1")</f>
        <v>0</v>
      </c>
      <c r="AB8" s="121" t="e">
        <f>IF(OR(F8=1,G8=1,H8=1,I8=1,J8=1,K8=1,L8=1,M8=1,N8=1,O8=1,P8=1,Q8=1,R8=1,S8=1,T8=1,U8=1,V8=1,W8=1),1,ROUND(SUM(F8:W8)/$U$2,0))</f>
        <v>#DIV/0!</v>
      </c>
    </row>
    <row r="9" spans="1:30" ht="20.100000000000001" customHeight="1" thickBot="1" x14ac:dyDescent="0.3">
      <c r="A9" s="688"/>
      <c r="B9" s="692"/>
      <c r="C9" s="693"/>
      <c r="D9" s="697"/>
      <c r="E9" s="127" t="s">
        <v>112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17"/>
      <c r="Y9" s="118"/>
      <c r="Z9" s="575" t="e">
        <f t="shared" si="3"/>
        <v>#DIV/0!</v>
      </c>
      <c r="AA9" s="120">
        <f t="shared" si="4"/>
        <v>0</v>
      </c>
      <c r="AB9" s="122" t="e">
        <f t="shared" si="1"/>
        <v>#DIV/0!</v>
      </c>
    </row>
    <row r="10" spans="1:30" ht="20.100000000000001" customHeight="1" thickTop="1" thickBot="1" x14ac:dyDescent="0.3">
      <c r="A10" s="689"/>
      <c r="B10" s="694"/>
      <c r="C10" s="695"/>
      <c r="D10" s="698"/>
      <c r="E10" s="510" t="s">
        <v>39</v>
      </c>
      <c r="F10" s="505" t="str">
        <f>IFERROR(ROUND(AVERAGE(F8:F9),0),"")</f>
        <v/>
      </c>
      <c r="G10" s="505" t="str">
        <f t="shared" ref="G10:W10" si="5">IFERROR(ROUND(AVERAGE(G8:G9),0),"")</f>
        <v/>
      </c>
      <c r="H10" s="505" t="str">
        <f t="shared" si="5"/>
        <v/>
      </c>
      <c r="I10" s="505" t="str">
        <f t="shared" si="5"/>
        <v/>
      </c>
      <c r="J10" s="505" t="str">
        <f t="shared" si="5"/>
        <v/>
      </c>
      <c r="K10" s="505" t="str">
        <f t="shared" si="5"/>
        <v/>
      </c>
      <c r="L10" s="505" t="str">
        <f t="shared" si="5"/>
        <v/>
      </c>
      <c r="M10" s="505" t="str">
        <f t="shared" si="5"/>
        <v/>
      </c>
      <c r="N10" s="505" t="str">
        <f t="shared" si="5"/>
        <v/>
      </c>
      <c r="O10" s="505" t="str">
        <f t="shared" si="5"/>
        <v/>
      </c>
      <c r="P10" s="505" t="str">
        <f t="shared" si="5"/>
        <v/>
      </c>
      <c r="Q10" s="505" t="str">
        <f t="shared" si="5"/>
        <v/>
      </c>
      <c r="R10" s="505" t="str">
        <f t="shared" si="5"/>
        <v/>
      </c>
      <c r="S10" s="505" t="str">
        <f t="shared" si="5"/>
        <v/>
      </c>
      <c r="T10" s="505" t="str">
        <f t="shared" si="5"/>
        <v/>
      </c>
      <c r="U10" s="505" t="str">
        <f t="shared" si="5"/>
        <v/>
      </c>
      <c r="V10" s="505" t="str">
        <f t="shared" si="5"/>
        <v/>
      </c>
      <c r="W10" s="505" t="str">
        <f t="shared" si="5"/>
        <v/>
      </c>
      <c r="X10" s="506">
        <f>X8+X9</f>
        <v>0</v>
      </c>
      <c r="Y10" s="507">
        <f>Y8+Y9</f>
        <v>0</v>
      </c>
      <c r="Z10" s="576" t="e">
        <f t="shared" si="3"/>
        <v>#DIV/0!</v>
      </c>
      <c r="AA10" s="508">
        <f t="shared" si="4"/>
        <v>0</v>
      </c>
      <c r="AB10" s="509" t="e">
        <f>IF(OR(F10=1,G10=1,H10=1,I10=1,J10=1,K10=1,L10=1,M10=1,N10=1,O10=1,P10=1,Q10=1,R10=1,S10=1,T10=1,U10=1,V10=1,W10=1),1,ROUND(SUM(F10:W10)/$U$2,0))</f>
        <v>#DIV/0!</v>
      </c>
      <c r="AD10" s="109"/>
    </row>
    <row r="11" spans="1:30" ht="20.100000000000001" customHeight="1" x14ac:dyDescent="0.25">
      <c r="A11" s="687">
        <f>Emrat!A12</f>
        <v>3</v>
      </c>
      <c r="B11" s="690">
        <f>Emrat!B12</f>
        <v>0</v>
      </c>
      <c r="C11" s="691"/>
      <c r="D11" s="696">
        <f>Emrat!C12</f>
        <v>0</v>
      </c>
      <c r="E11" s="110" t="s">
        <v>111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15"/>
      <c r="Y11" s="116"/>
      <c r="Z11" s="574" t="e">
        <f t="shared" si="3"/>
        <v>#DIV/0!</v>
      </c>
      <c r="AA11" s="119">
        <f t="shared" ref="AA11:AA13" si="6">COUNTIF(F11:W11,"=1")</f>
        <v>0</v>
      </c>
      <c r="AB11" s="121" t="e">
        <f t="shared" ref="AB11:AB12" si="7">IF(OR(F11=1,G11=1,H11=1,I11=1,J11=1,K11=1,L11=1,M11=1,N11=1,O11=1,P11=1,Q11=1,R11=1,S11=1,T11=1,U11=1,V11=1,W11=1),1,ROUND(SUM(F11:W11)/$U$2,0))</f>
        <v>#DIV/0!</v>
      </c>
    </row>
    <row r="12" spans="1:30" ht="20.100000000000001" customHeight="1" thickBot="1" x14ac:dyDescent="0.3">
      <c r="A12" s="688"/>
      <c r="B12" s="692"/>
      <c r="C12" s="693"/>
      <c r="D12" s="697"/>
      <c r="E12" s="127" t="s">
        <v>112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17"/>
      <c r="Y12" s="118"/>
      <c r="Z12" s="575" t="e">
        <f t="shared" si="3"/>
        <v>#DIV/0!</v>
      </c>
      <c r="AA12" s="120">
        <f t="shared" si="6"/>
        <v>0</v>
      </c>
      <c r="AB12" s="122" t="e">
        <f t="shared" si="7"/>
        <v>#DIV/0!</v>
      </c>
    </row>
    <row r="13" spans="1:30" ht="20.100000000000001" customHeight="1" thickTop="1" thickBot="1" x14ac:dyDescent="0.3">
      <c r="A13" s="689"/>
      <c r="B13" s="694"/>
      <c r="C13" s="695"/>
      <c r="D13" s="698"/>
      <c r="E13" s="510" t="s">
        <v>39</v>
      </c>
      <c r="F13" s="505" t="str">
        <f>IFERROR(ROUND(AVERAGE(F11:F12),0),"")</f>
        <v/>
      </c>
      <c r="G13" s="505" t="str">
        <f t="shared" ref="G13:W13" si="8">IFERROR(ROUND(AVERAGE(G11:G12),0),"")</f>
        <v/>
      </c>
      <c r="H13" s="505" t="str">
        <f t="shared" si="8"/>
        <v/>
      </c>
      <c r="I13" s="505" t="str">
        <f t="shared" si="8"/>
        <v/>
      </c>
      <c r="J13" s="505" t="str">
        <f t="shared" si="8"/>
        <v/>
      </c>
      <c r="K13" s="505" t="str">
        <f t="shared" si="8"/>
        <v/>
      </c>
      <c r="L13" s="505" t="str">
        <f t="shared" si="8"/>
        <v/>
      </c>
      <c r="M13" s="505" t="str">
        <f t="shared" si="8"/>
        <v/>
      </c>
      <c r="N13" s="505" t="str">
        <f t="shared" si="8"/>
        <v/>
      </c>
      <c r="O13" s="505" t="str">
        <f t="shared" si="8"/>
        <v/>
      </c>
      <c r="P13" s="505" t="str">
        <f t="shared" si="8"/>
        <v/>
      </c>
      <c r="Q13" s="505" t="str">
        <f t="shared" si="8"/>
        <v/>
      </c>
      <c r="R13" s="505" t="str">
        <f t="shared" si="8"/>
        <v/>
      </c>
      <c r="S13" s="505" t="str">
        <f t="shared" si="8"/>
        <v/>
      </c>
      <c r="T13" s="505" t="str">
        <f t="shared" si="8"/>
        <v/>
      </c>
      <c r="U13" s="505" t="str">
        <f t="shared" si="8"/>
        <v/>
      </c>
      <c r="V13" s="505" t="str">
        <f t="shared" si="8"/>
        <v/>
      </c>
      <c r="W13" s="505" t="str">
        <f t="shared" si="8"/>
        <v/>
      </c>
      <c r="X13" s="506">
        <f>X11+X12</f>
        <v>0</v>
      </c>
      <c r="Y13" s="507">
        <f>Y11+Y12</f>
        <v>0</v>
      </c>
      <c r="Z13" s="576" t="e">
        <f t="shared" si="3"/>
        <v>#DIV/0!</v>
      </c>
      <c r="AA13" s="508">
        <f t="shared" si="6"/>
        <v>0</v>
      </c>
      <c r="AB13" s="509" t="e">
        <f>IF(OR(F13=1,G13=1,H13=1,I13=1,J13=1,K13=1,L13=1,M13=1,N13=1,O13=1,P13=1,Q13=1,R13=1,S13=1,T13=1,U13=1,V13=1,W13=1),1,ROUND(SUM(F13:W13)/$U$2,0))</f>
        <v>#DIV/0!</v>
      </c>
    </row>
    <row r="14" spans="1:30" ht="20.100000000000001" customHeight="1" x14ac:dyDescent="0.25">
      <c r="A14" s="687">
        <f>Emrat!A15</f>
        <v>4</v>
      </c>
      <c r="B14" s="690">
        <f>Emrat!B15</f>
        <v>0</v>
      </c>
      <c r="C14" s="691"/>
      <c r="D14" s="696">
        <f>Emrat!C15</f>
        <v>0</v>
      </c>
      <c r="E14" s="110" t="s">
        <v>111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15"/>
      <c r="Y14" s="116"/>
      <c r="Z14" s="574" t="e">
        <f t="shared" ref="Z14:Z16" si="9">IF(OR(F14=1,G14=1,H14=1,I14=1,J14=1,K14=1,L14=1,M14=1,N14=1,O14=1,P14=1,Q14=1,R14=1,S14=1,T14=1,U14=1,V14=1,W14=1),1,ROUND(SUM(F14:W14)/$U$2,2))</f>
        <v>#DIV/0!</v>
      </c>
      <c r="AA14" s="119">
        <f t="shared" ref="AA14:AA16" si="10">COUNTIF(F14:W14,"=1")</f>
        <v>0</v>
      </c>
      <c r="AB14" s="121" t="e">
        <f t="shared" ref="AB14:AB15" si="11">IF(OR(F14=1,G14=1,H14=1,I14=1,J14=1,K14=1,L14=1,M14=1,N14=1,O14=1,P14=1,Q14=1,R14=1,S14=1,T14=1,U14=1,V14=1,W14=1),1,ROUND(SUM(F14:W14)/$U$2,0))</f>
        <v>#DIV/0!</v>
      </c>
    </row>
    <row r="15" spans="1:30" ht="20.100000000000001" customHeight="1" thickBot="1" x14ac:dyDescent="0.3">
      <c r="A15" s="688"/>
      <c r="B15" s="692"/>
      <c r="C15" s="693"/>
      <c r="D15" s="697"/>
      <c r="E15" s="127" t="s">
        <v>112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17"/>
      <c r="Y15" s="118"/>
      <c r="Z15" s="575" t="e">
        <f t="shared" si="9"/>
        <v>#DIV/0!</v>
      </c>
      <c r="AA15" s="120">
        <f t="shared" si="10"/>
        <v>0</v>
      </c>
      <c r="AB15" s="122" t="e">
        <f t="shared" si="11"/>
        <v>#DIV/0!</v>
      </c>
    </row>
    <row r="16" spans="1:30" ht="20.100000000000001" customHeight="1" thickTop="1" thickBot="1" x14ac:dyDescent="0.3">
      <c r="A16" s="689"/>
      <c r="B16" s="694"/>
      <c r="C16" s="695"/>
      <c r="D16" s="698"/>
      <c r="E16" s="510" t="s">
        <v>39</v>
      </c>
      <c r="F16" s="505" t="str">
        <f>IFERROR(ROUND(AVERAGE(F14:F15),0),"")</f>
        <v/>
      </c>
      <c r="G16" s="505" t="str">
        <f t="shared" ref="G16:W16" si="12">IFERROR(ROUND(AVERAGE(G14:G15),0),"")</f>
        <v/>
      </c>
      <c r="H16" s="505" t="str">
        <f t="shared" si="12"/>
        <v/>
      </c>
      <c r="I16" s="505" t="str">
        <f t="shared" si="12"/>
        <v/>
      </c>
      <c r="J16" s="505" t="str">
        <f t="shared" si="12"/>
        <v/>
      </c>
      <c r="K16" s="505" t="str">
        <f t="shared" si="12"/>
        <v/>
      </c>
      <c r="L16" s="505" t="str">
        <f t="shared" si="12"/>
        <v/>
      </c>
      <c r="M16" s="505" t="str">
        <f t="shared" si="12"/>
        <v/>
      </c>
      <c r="N16" s="505" t="str">
        <f t="shared" si="12"/>
        <v/>
      </c>
      <c r="O16" s="505" t="str">
        <f t="shared" si="12"/>
        <v/>
      </c>
      <c r="P16" s="505" t="str">
        <f t="shared" si="12"/>
        <v/>
      </c>
      <c r="Q16" s="505" t="str">
        <f t="shared" si="12"/>
        <v/>
      </c>
      <c r="R16" s="505" t="str">
        <f t="shared" si="12"/>
        <v/>
      </c>
      <c r="S16" s="505" t="str">
        <f t="shared" si="12"/>
        <v/>
      </c>
      <c r="T16" s="505" t="str">
        <f t="shared" si="12"/>
        <v/>
      </c>
      <c r="U16" s="505" t="str">
        <f t="shared" si="12"/>
        <v/>
      </c>
      <c r="V16" s="505" t="str">
        <f t="shared" si="12"/>
        <v/>
      </c>
      <c r="W16" s="505" t="str">
        <f t="shared" si="12"/>
        <v/>
      </c>
      <c r="X16" s="506">
        <f>X14+X15</f>
        <v>0</v>
      </c>
      <c r="Y16" s="507">
        <f>Y14+Y15</f>
        <v>0</v>
      </c>
      <c r="Z16" s="576" t="e">
        <f t="shared" si="9"/>
        <v>#DIV/0!</v>
      </c>
      <c r="AA16" s="508">
        <f t="shared" si="10"/>
        <v>0</v>
      </c>
      <c r="AB16" s="509" t="e">
        <f>IF(OR(F16=1,G16=1,H16=1,I16=1,J16=1,K16=1,L16=1,M16=1,N16=1,O16=1,P16=1,Q16=1,R16=1,S16=1,T16=1,U16=1,V16=1,W16=1),1,ROUND(SUM(F16:W16)/$U$2,0))</f>
        <v>#DIV/0!</v>
      </c>
    </row>
    <row r="17" spans="1:28" ht="20.100000000000001" customHeight="1" x14ac:dyDescent="0.25">
      <c r="A17" s="687">
        <f>Emrat!A18</f>
        <v>5</v>
      </c>
      <c r="B17" s="690">
        <f>Emrat!B18</f>
        <v>0</v>
      </c>
      <c r="C17" s="691"/>
      <c r="D17" s="696">
        <f>Emrat!C18</f>
        <v>0</v>
      </c>
      <c r="E17" s="110" t="s">
        <v>111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15"/>
      <c r="Y17" s="116"/>
      <c r="Z17" s="574" t="e">
        <f t="shared" ref="Z17:Z18" si="13">IF(OR(F17=1,G17=1,H17=1,I17=1,J17=1,K17=1,L17=1,M17=1,N17=1,O17=1,P17=1,Q17=1,R17=1,S17=1,T17=1,U17=1,V17=1,W17=1),1,ROUND(SUM(F17:W17)/$U$2,2))</f>
        <v>#DIV/0!</v>
      </c>
      <c r="AA17" s="119">
        <f t="shared" ref="AA17:AA19" si="14">COUNTIF(F17:W17,"=1")</f>
        <v>0</v>
      </c>
      <c r="AB17" s="121" t="e">
        <f t="shared" ref="AB17:AB18" si="15">IF(OR(F17=1,G17=1,H17=1,I17=1,J17=1,K17=1,L17=1,M17=1,N17=1,O17=1,P17=1,Q17=1,R17=1,S17=1,T17=1,U17=1,V17=1,W17=1),1,ROUND(SUM(F17:W17)/$U$2,0))</f>
        <v>#DIV/0!</v>
      </c>
    </row>
    <row r="18" spans="1:28" ht="20.100000000000001" customHeight="1" thickBot="1" x14ac:dyDescent="0.3">
      <c r="A18" s="688"/>
      <c r="B18" s="692"/>
      <c r="C18" s="693"/>
      <c r="D18" s="697"/>
      <c r="E18" s="127" t="s">
        <v>112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17"/>
      <c r="Y18" s="118"/>
      <c r="Z18" s="575" t="e">
        <f t="shared" si="13"/>
        <v>#DIV/0!</v>
      </c>
      <c r="AA18" s="120">
        <f t="shared" si="14"/>
        <v>0</v>
      </c>
      <c r="AB18" s="122" t="e">
        <f t="shared" si="15"/>
        <v>#DIV/0!</v>
      </c>
    </row>
    <row r="19" spans="1:28" ht="20.100000000000001" customHeight="1" thickTop="1" thickBot="1" x14ac:dyDescent="0.3">
      <c r="A19" s="689"/>
      <c r="B19" s="694"/>
      <c r="C19" s="695"/>
      <c r="D19" s="698"/>
      <c r="E19" s="510" t="s">
        <v>39</v>
      </c>
      <c r="F19" s="505" t="str">
        <f>IFERROR(ROUND(AVERAGE(F17:F18),0),"")</f>
        <v/>
      </c>
      <c r="G19" s="505" t="str">
        <f t="shared" ref="G19:W19" si="16">IFERROR(ROUND(AVERAGE(G17:G18),0),"")</f>
        <v/>
      </c>
      <c r="H19" s="505" t="str">
        <f t="shared" si="16"/>
        <v/>
      </c>
      <c r="I19" s="505" t="str">
        <f t="shared" si="16"/>
        <v/>
      </c>
      <c r="J19" s="505" t="str">
        <f t="shared" si="16"/>
        <v/>
      </c>
      <c r="K19" s="505" t="str">
        <f t="shared" si="16"/>
        <v/>
      </c>
      <c r="L19" s="505" t="str">
        <f t="shared" si="16"/>
        <v/>
      </c>
      <c r="M19" s="505" t="str">
        <f t="shared" si="16"/>
        <v/>
      </c>
      <c r="N19" s="505" t="str">
        <f t="shared" si="16"/>
        <v/>
      </c>
      <c r="O19" s="505" t="str">
        <f t="shared" si="16"/>
        <v/>
      </c>
      <c r="P19" s="505" t="str">
        <f t="shared" si="16"/>
        <v/>
      </c>
      <c r="Q19" s="505" t="str">
        <f t="shared" si="16"/>
        <v/>
      </c>
      <c r="R19" s="505" t="str">
        <f t="shared" si="16"/>
        <v/>
      </c>
      <c r="S19" s="505" t="str">
        <f t="shared" si="16"/>
        <v/>
      </c>
      <c r="T19" s="505" t="str">
        <f t="shared" si="16"/>
        <v/>
      </c>
      <c r="U19" s="505" t="str">
        <f t="shared" si="16"/>
        <v/>
      </c>
      <c r="V19" s="505" t="str">
        <f t="shared" si="16"/>
        <v/>
      </c>
      <c r="W19" s="505" t="str">
        <f t="shared" si="16"/>
        <v/>
      </c>
      <c r="X19" s="506">
        <f>X17+X18</f>
        <v>0</v>
      </c>
      <c r="Y19" s="507">
        <f>Y17+Y18</f>
        <v>0</v>
      </c>
      <c r="Z19" s="576" t="e">
        <f>IF(OR(F19=1,G19=1,H19=1,I19=1,J19=1,K19=1,L19=1,M19=1,N19=1,O19=1,P19=1,Q19=1,R19=1,S19=1,T19=1,U19=1,V19=1,W19=1),1,ROUND(SUM(F19:W19)/$U$2,2))</f>
        <v>#DIV/0!</v>
      </c>
      <c r="AA19" s="508">
        <f t="shared" si="14"/>
        <v>0</v>
      </c>
      <c r="AB19" s="509" t="e">
        <f>IF(OR(F19=1,G19=1,H19=1,I19=1,J19=1,K19=1,L19=1,M19=1,N19=1,O19=1,P19=1,Q19=1,R19=1,S19=1,T19=1,U19=1,V19=1,W19=1),1,ROUND(SUM(F19:W19)/$U$2,0))</f>
        <v>#DIV/0!</v>
      </c>
    </row>
    <row r="20" spans="1:28" ht="20.100000000000001" customHeight="1" x14ac:dyDescent="0.25">
      <c r="A20" s="687">
        <f>Emrat!A21</f>
        <v>6</v>
      </c>
      <c r="B20" s="690">
        <f>Emrat!B21</f>
        <v>0</v>
      </c>
      <c r="C20" s="691"/>
      <c r="D20" s="696">
        <f>Emrat!C21</f>
        <v>0</v>
      </c>
      <c r="E20" s="110" t="s">
        <v>111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15"/>
      <c r="Y20" s="116"/>
      <c r="Z20" s="574" t="e">
        <f t="shared" ref="Z20:Z22" si="17">IF(OR(F20=1,G20=1,H20=1,I20=1,J20=1,K20=1,L20=1,M20=1,N20=1,O20=1,P20=1,Q20=1,R20=1,S20=1,T20=1,U20=1,V20=1,W20=1),1,ROUND(SUM(F20:W20)/$U$2,2))</f>
        <v>#DIV/0!</v>
      </c>
      <c r="AA20" s="119">
        <f t="shared" ref="AA20:AA22" si="18">COUNTIF(F20:W20,"=1")</f>
        <v>0</v>
      </c>
      <c r="AB20" s="121" t="e">
        <f t="shared" ref="AB20:AB21" si="19">IF(OR(F20=1,G20=1,H20=1,I20=1,J20=1,K20=1,L20=1,M20=1,N20=1,O20=1,P20=1,Q20=1,R20=1,S20=1,T20=1,U20=1,V20=1,W20=1),1,ROUND(SUM(F20:W20)/$U$2,0))</f>
        <v>#DIV/0!</v>
      </c>
    </row>
    <row r="21" spans="1:28" ht="20.100000000000001" customHeight="1" thickBot="1" x14ac:dyDescent="0.3">
      <c r="A21" s="688"/>
      <c r="B21" s="692"/>
      <c r="C21" s="693"/>
      <c r="D21" s="697"/>
      <c r="E21" s="127" t="s">
        <v>112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17"/>
      <c r="Y21" s="118"/>
      <c r="Z21" s="575" t="e">
        <f t="shared" si="17"/>
        <v>#DIV/0!</v>
      </c>
      <c r="AA21" s="120">
        <f t="shared" si="18"/>
        <v>0</v>
      </c>
      <c r="AB21" s="122" t="e">
        <f t="shared" si="19"/>
        <v>#DIV/0!</v>
      </c>
    </row>
    <row r="22" spans="1:28" ht="20.100000000000001" customHeight="1" thickTop="1" thickBot="1" x14ac:dyDescent="0.3">
      <c r="A22" s="689"/>
      <c r="B22" s="694"/>
      <c r="C22" s="695"/>
      <c r="D22" s="698"/>
      <c r="E22" s="510" t="s">
        <v>39</v>
      </c>
      <c r="F22" s="505" t="str">
        <f>IFERROR(ROUND(AVERAGE(F20:F21),0),"")</f>
        <v/>
      </c>
      <c r="G22" s="505" t="str">
        <f t="shared" ref="G22:W22" si="20">IFERROR(ROUND(AVERAGE(G20:G21),0),"")</f>
        <v/>
      </c>
      <c r="H22" s="505" t="str">
        <f t="shared" si="20"/>
        <v/>
      </c>
      <c r="I22" s="505" t="str">
        <f t="shared" si="20"/>
        <v/>
      </c>
      <c r="J22" s="505" t="str">
        <f t="shared" si="20"/>
        <v/>
      </c>
      <c r="K22" s="505" t="str">
        <f t="shared" si="20"/>
        <v/>
      </c>
      <c r="L22" s="505" t="str">
        <f t="shared" si="20"/>
        <v/>
      </c>
      <c r="M22" s="505" t="str">
        <f t="shared" si="20"/>
        <v/>
      </c>
      <c r="N22" s="505" t="str">
        <f t="shared" si="20"/>
        <v/>
      </c>
      <c r="O22" s="505" t="str">
        <f t="shared" si="20"/>
        <v/>
      </c>
      <c r="P22" s="505" t="str">
        <f t="shared" si="20"/>
        <v/>
      </c>
      <c r="Q22" s="505" t="str">
        <f t="shared" si="20"/>
        <v/>
      </c>
      <c r="R22" s="505" t="str">
        <f t="shared" si="20"/>
        <v/>
      </c>
      <c r="S22" s="505" t="str">
        <f t="shared" si="20"/>
        <v/>
      </c>
      <c r="T22" s="505" t="str">
        <f t="shared" si="20"/>
        <v/>
      </c>
      <c r="U22" s="505" t="str">
        <f t="shared" si="20"/>
        <v/>
      </c>
      <c r="V22" s="505" t="str">
        <f t="shared" si="20"/>
        <v/>
      </c>
      <c r="W22" s="505" t="str">
        <f t="shared" si="20"/>
        <v/>
      </c>
      <c r="X22" s="506">
        <f>X20+X21</f>
        <v>0</v>
      </c>
      <c r="Y22" s="507">
        <f>Y20+Y21</f>
        <v>0</v>
      </c>
      <c r="Z22" s="576" t="e">
        <f t="shared" si="17"/>
        <v>#DIV/0!</v>
      </c>
      <c r="AA22" s="508">
        <f t="shared" si="18"/>
        <v>0</v>
      </c>
      <c r="AB22" s="509" t="e">
        <f>IF(OR(F22=1,G22=1,H22=1,I22=1,J22=1,K22=1,L22=1,M22=1,N22=1,O22=1,P22=1,Q22=1,R22=1,S22=1,T22=1,U22=1,V22=1,W22=1),1,ROUND(SUM(F22:W22)/$U$2,0))</f>
        <v>#DIV/0!</v>
      </c>
    </row>
    <row r="23" spans="1:28" ht="20.100000000000001" customHeight="1" x14ac:dyDescent="0.25">
      <c r="A23" s="687">
        <f>Emrat!A24</f>
        <v>7</v>
      </c>
      <c r="B23" s="690">
        <f>Emrat!B24</f>
        <v>0</v>
      </c>
      <c r="C23" s="691"/>
      <c r="D23" s="696">
        <f>Emrat!C24</f>
        <v>0</v>
      </c>
      <c r="E23" s="110" t="s">
        <v>111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15"/>
      <c r="Y23" s="116"/>
      <c r="Z23" s="574" t="e">
        <f t="shared" ref="Z23:Z24" si="21">IF(OR(F23=1,G23=1,H23=1,I23=1,J23=1,K23=1,L23=1,M23=1,N23=1,O23=1,P23=1,Q23=1,R23=1,S23=1,T23=1,U23=1,V23=1,W23=1),1,ROUND(SUM(F23:W23)/$U$2,2))</f>
        <v>#DIV/0!</v>
      </c>
      <c r="AA23" s="119">
        <f t="shared" ref="AA23:AA25" si="22">COUNTIF(F23:W23,"=1")</f>
        <v>0</v>
      </c>
      <c r="AB23" s="121" t="e">
        <f t="shared" ref="AB23:AB24" si="23">IF(OR(F23=1,G23=1,H23=1,I23=1,J23=1,K23=1,L23=1,M23=1,N23=1,O23=1,P23=1,Q23=1,R23=1,S23=1,T23=1,U23=1,V23=1,W23=1),1,ROUND(SUM(F23:W23)/$U$2,0))</f>
        <v>#DIV/0!</v>
      </c>
    </row>
    <row r="24" spans="1:28" ht="20.100000000000001" customHeight="1" thickBot="1" x14ac:dyDescent="0.3">
      <c r="A24" s="688"/>
      <c r="B24" s="692"/>
      <c r="C24" s="693"/>
      <c r="D24" s="697"/>
      <c r="E24" s="127" t="s">
        <v>112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17"/>
      <c r="Y24" s="118"/>
      <c r="Z24" s="575" t="e">
        <f t="shared" si="21"/>
        <v>#DIV/0!</v>
      </c>
      <c r="AA24" s="120">
        <f t="shared" si="22"/>
        <v>0</v>
      </c>
      <c r="AB24" s="122" t="e">
        <f t="shared" si="23"/>
        <v>#DIV/0!</v>
      </c>
    </row>
    <row r="25" spans="1:28" ht="20.100000000000001" customHeight="1" thickTop="1" thickBot="1" x14ac:dyDescent="0.3">
      <c r="A25" s="689"/>
      <c r="B25" s="694"/>
      <c r="C25" s="695"/>
      <c r="D25" s="698"/>
      <c r="E25" s="510" t="s">
        <v>39</v>
      </c>
      <c r="F25" s="505" t="str">
        <f>IFERROR(ROUND(AVERAGE(F23:F24),0),"")</f>
        <v/>
      </c>
      <c r="G25" s="505" t="str">
        <f t="shared" ref="G25:W25" si="24">IFERROR(ROUND(AVERAGE(G23:G24),0),"")</f>
        <v/>
      </c>
      <c r="H25" s="505" t="str">
        <f t="shared" si="24"/>
        <v/>
      </c>
      <c r="I25" s="505" t="str">
        <f t="shared" si="24"/>
        <v/>
      </c>
      <c r="J25" s="505" t="str">
        <f t="shared" si="24"/>
        <v/>
      </c>
      <c r="K25" s="505" t="str">
        <f t="shared" si="24"/>
        <v/>
      </c>
      <c r="L25" s="505" t="str">
        <f t="shared" si="24"/>
        <v/>
      </c>
      <c r="M25" s="505" t="str">
        <f t="shared" si="24"/>
        <v/>
      </c>
      <c r="N25" s="505" t="str">
        <f t="shared" si="24"/>
        <v/>
      </c>
      <c r="O25" s="505" t="str">
        <f t="shared" si="24"/>
        <v/>
      </c>
      <c r="P25" s="505" t="str">
        <f t="shared" si="24"/>
        <v/>
      </c>
      <c r="Q25" s="505" t="str">
        <f t="shared" si="24"/>
        <v/>
      </c>
      <c r="R25" s="505" t="str">
        <f t="shared" si="24"/>
        <v/>
      </c>
      <c r="S25" s="505" t="str">
        <f t="shared" si="24"/>
        <v/>
      </c>
      <c r="T25" s="505" t="str">
        <f t="shared" si="24"/>
        <v/>
      </c>
      <c r="U25" s="505" t="str">
        <f t="shared" si="24"/>
        <v/>
      </c>
      <c r="V25" s="505" t="str">
        <f t="shared" si="24"/>
        <v/>
      </c>
      <c r="W25" s="505" t="str">
        <f t="shared" si="24"/>
        <v/>
      </c>
      <c r="X25" s="506">
        <f>X23+X24</f>
        <v>0</v>
      </c>
      <c r="Y25" s="507">
        <f>Y23+Y24</f>
        <v>0</v>
      </c>
      <c r="Z25" s="576" t="e">
        <f>IF(OR(F25=1,G25=1,H25=1,I25=1,J25=1,K25=1,L25=1,M25=1,N25=1,O25=1,P25=1,Q25=1,R25=1,S25=1,T25=1,U25=1,V25=1,W25=1),1,ROUND(SUM(F25:W25)/$U$2,2))</f>
        <v>#DIV/0!</v>
      </c>
      <c r="AA25" s="508">
        <f t="shared" si="22"/>
        <v>0</v>
      </c>
      <c r="AB25" s="509" t="e">
        <f>IF(OR(F25=1,G25=1,H25=1,I25=1,J25=1,K25=1,L25=1,M25=1,N25=1,O25=1,P25=1,Q25=1,R25=1,S25=1,T25=1,U25=1,V25=1,W25=1),1,ROUND(SUM(F25:W25)/$U$2,0))</f>
        <v>#DIV/0!</v>
      </c>
    </row>
    <row r="26" spans="1:28" ht="20.100000000000001" customHeight="1" x14ac:dyDescent="0.25">
      <c r="A26" s="687">
        <f>Emrat!A27</f>
        <v>8</v>
      </c>
      <c r="B26" s="690">
        <f>Emrat!B27</f>
        <v>0</v>
      </c>
      <c r="C26" s="691"/>
      <c r="D26" s="696">
        <f>Emrat!C27</f>
        <v>0</v>
      </c>
      <c r="E26" s="132" t="s">
        <v>111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4"/>
      <c r="Y26" s="135"/>
      <c r="Z26" s="577" t="e">
        <f t="shared" ref="Z26:Z27" si="25">IF(OR(F26=1,G26=1,H26=1,I26=1,J26=1,K26=1,L26=1,M26=1,N26=1,O26=1,P26=1,Q26=1,R26=1,S26=1,T26=1,U26=1,V26=1,W26=1),1,ROUND(SUM(F26:W26)/$U$2,2))</f>
        <v>#DIV/0!</v>
      </c>
      <c r="AA26" s="136">
        <f t="shared" ref="AA26:AA28" si="26">COUNTIF(F26:W26,"=1")</f>
        <v>0</v>
      </c>
      <c r="AB26" s="137" t="e">
        <f t="shared" ref="AB26:AB27" si="27">IF(OR(F26=1,G26=1,H26=1,I26=1,J26=1,K26=1,L26=1,M26=1,N26=1,O26=1,P26=1,Q26=1,R26=1,S26=1,T26=1,U26=1,V26=1,W26=1),1,ROUND(SUM(F26:W26)/$U$2,0))</f>
        <v>#DIV/0!</v>
      </c>
    </row>
    <row r="27" spans="1:28" ht="20.100000000000001" customHeight="1" thickBot="1" x14ac:dyDescent="0.3">
      <c r="A27" s="688"/>
      <c r="B27" s="692"/>
      <c r="C27" s="693"/>
      <c r="D27" s="697"/>
      <c r="E27" s="127" t="s">
        <v>112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17"/>
      <c r="Y27" s="118"/>
      <c r="Z27" s="575" t="e">
        <f t="shared" si="25"/>
        <v>#DIV/0!</v>
      </c>
      <c r="AA27" s="120">
        <f t="shared" si="26"/>
        <v>0</v>
      </c>
      <c r="AB27" s="122" t="e">
        <f t="shared" si="27"/>
        <v>#DIV/0!</v>
      </c>
    </row>
    <row r="28" spans="1:28" ht="20.100000000000001" customHeight="1" thickTop="1" thickBot="1" x14ac:dyDescent="0.3">
      <c r="A28" s="689"/>
      <c r="B28" s="694"/>
      <c r="C28" s="695"/>
      <c r="D28" s="698"/>
      <c r="E28" s="512" t="s">
        <v>39</v>
      </c>
      <c r="F28" s="513" t="str">
        <f>IFERROR(ROUND(AVERAGE(F26:F27),0),"")</f>
        <v/>
      </c>
      <c r="G28" s="513" t="str">
        <f t="shared" ref="G28:W28" si="28">IFERROR(ROUND(AVERAGE(G26:G27),0),"")</f>
        <v/>
      </c>
      <c r="H28" s="513" t="str">
        <f t="shared" si="28"/>
        <v/>
      </c>
      <c r="I28" s="513" t="str">
        <f t="shared" si="28"/>
        <v/>
      </c>
      <c r="J28" s="513" t="str">
        <f t="shared" si="28"/>
        <v/>
      </c>
      <c r="K28" s="513" t="str">
        <f t="shared" si="28"/>
        <v/>
      </c>
      <c r="L28" s="513" t="str">
        <f t="shared" si="28"/>
        <v/>
      </c>
      <c r="M28" s="513" t="str">
        <f t="shared" si="28"/>
        <v/>
      </c>
      <c r="N28" s="513" t="str">
        <f t="shared" si="28"/>
        <v/>
      </c>
      <c r="O28" s="513" t="str">
        <f t="shared" si="28"/>
        <v/>
      </c>
      <c r="P28" s="513" t="str">
        <f t="shared" si="28"/>
        <v/>
      </c>
      <c r="Q28" s="513" t="str">
        <f t="shared" si="28"/>
        <v/>
      </c>
      <c r="R28" s="513" t="str">
        <f t="shared" si="28"/>
        <v/>
      </c>
      <c r="S28" s="513" t="str">
        <f t="shared" si="28"/>
        <v/>
      </c>
      <c r="T28" s="513" t="str">
        <f t="shared" si="28"/>
        <v/>
      </c>
      <c r="U28" s="513" t="str">
        <f t="shared" si="28"/>
        <v/>
      </c>
      <c r="V28" s="513" t="str">
        <f t="shared" si="28"/>
        <v/>
      </c>
      <c r="W28" s="513" t="str">
        <f t="shared" si="28"/>
        <v/>
      </c>
      <c r="X28" s="514">
        <f>X26+X27</f>
        <v>0</v>
      </c>
      <c r="Y28" s="515">
        <f>Y26+Y27</f>
        <v>0</v>
      </c>
      <c r="Z28" s="578" t="e">
        <f>IF(OR(F28=1,G28=1,H28=1,I28=1,J28=1,K28=1,L28=1,M28=1,N28=1,O28=1,P28=1,Q28=1,R28=1,S28=1,T28=1,U28=1,V28=1,W28=1),1,ROUND(SUM(F28:W28)/$U$2,2))</f>
        <v>#DIV/0!</v>
      </c>
      <c r="AA28" s="516">
        <f t="shared" si="26"/>
        <v>0</v>
      </c>
      <c r="AB28" s="517" t="e">
        <f>IF(OR(F28=1,G28=1,H28=1,I28=1,J28=1,K28=1,L28=1,M28=1,N28=1,O28=1,P28=1,Q28=1,R28=1,S28=1,T28=1,U28=1,V28=1,W28=1),1,ROUND(SUM(F28:W28)/$U$2,0))</f>
        <v>#DIV/0!</v>
      </c>
    </row>
    <row r="29" spans="1:28" ht="20.100000000000001" customHeight="1" x14ac:dyDescent="0.25">
      <c r="A29" s="687">
        <f>Emrat!A30</f>
        <v>9</v>
      </c>
      <c r="B29" s="690">
        <f>Emrat!B30</f>
        <v>0</v>
      </c>
      <c r="C29" s="691"/>
      <c r="D29" s="696">
        <f>Emrat!C30</f>
        <v>0</v>
      </c>
      <c r="E29" s="110" t="s">
        <v>111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15"/>
      <c r="Y29" s="116"/>
      <c r="Z29" s="574" t="e">
        <f t="shared" ref="Z29:Z31" si="29">IF(OR(F29=1,G29=1,H29=1,I29=1,J29=1,K29=1,L29=1,M29=1,N29=1,O29=1,P29=1,Q29=1,R29=1,S29=1,T29=1,U29=1,V29=1,W29=1),1,ROUND(SUM(F29:W29)/$U$2,2))</f>
        <v>#DIV/0!</v>
      </c>
      <c r="AA29" s="119">
        <f t="shared" ref="AA29:AA31" si="30">COUNTIF(F29:W29,"=1")</f>
        <v>0</v>
      </c>
      <c r="AB29" s="121" t="e">
        <f t="shared" ref="AB29" si="31">IF(OR(F29=1,G29=1,H29=1,I29=1,J29=1,K29=1,L29=1,M29=1,N29=1,O29=1,P29=1,Q29=1,R29=1,S29=1,T29=1,U29=1,V29=1,W29=1),1,ROUND(SUM(F29:W29)/$U$2,0))</f>
        <v>#DIV/0!</v>
      </c>
    </row>
    <row r="30" spans="1:28" ht="20.100000000000001" customHeight="1" thickBot="1" x14ac:dyDescent="0.3">
      <c r="A30" s="688"/>
      <c r="B30" s="692"/>
      <c r="C30" s="693"/>
      <c r="D30" s="697"/>
      <c r="E30" s="127" t="s">
        <v>112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17"/>
      <c r="Y30" s="118"/>
      <c r="Z30" s="575" t="e">
        <f t="shared" si="29"/>
        <v>#DIV/0!</v>
      </c>
      <c r="AA30" s="120">
        <f t="shared" si="30"/>
        <v>0</v>
      </c>
      <c r="AB30" s="122" t="e">
        <f>IF(OR(F30=1,G30=1,H30=1,I30=1,J30=1,K30=1,L30=1,M30=1,N30=1,O30=1,P30=1,Q30=1,R30=1,S30=1,T30=1,U30=1,V30=1,W30=1),1,ROUND(SUM(F30:W30)/$U$2,0))</f>
        <v>#DIV/0!</v>
      </c>
    </row>
    <row r="31" spans="1:28" ht="20.100000000000001" customHeight="1" thickTop="1" thickBot="1" x14ac:dyDescent="0.3">
      <c r="A31" s="689"/>
      <c r="B31" s="694"/>
      <c r="C31" s="695"/>
      <c r="D31" s="698"/>
      <c r="E31" s="510" t="s">
        <v>39</v>
      </c>
      <c r="F31" s="505" t="str">
        <f>IFERROR(ROUND(AVERAGE(F29:F30),0),"")</f>
        <v/>
      </c>
      <c r="G31" s="505" t="str">
        <f t="shared" ref="G31:W31" si="32">IFERROR(ROUND(AVERAGE(G29:G30),0),"")</f>
        <v/>
      </c>
      <c r="H31" s="505" t="str">
        <f t="shared" si="32"/>
        <v/>
      </c>
      <c r="I31" s="505" t="str">
        <f t="shared" si="32"/>
        <v/>
      </c>
      <c r="J31" s="505" t="str">
        <f t="shared" si="32"/>
        <v/>
      </c>
      <c r="K31" s="505" t="str">
        <f t="shared" si="32"/>
        <v/>
      </c>
      <c r="L31" s="505" t="str">
        <f t="shared" si="32"/>
        <v/>
      </c>
      <c r="M31" s="505" t="str">
        <f t="shared" si="32"/>
        <v/>
      </c>
      <c r="N31" s="505" t="str">
        <f t="shared" si="32"/>
        <v/>
      </c>
      <c r="O31" s="505" t="str">
        <f t="shared" si="32"/>
        <v/>
      </c>
      <c r="P31" s="505" t="str">
        <f t="shared" si="32"/>
        <v/>
      </c>
      <c r="Q31" s="505" t="str">
        <f t="shared" si="32"/>
        <v/>
      </c>
      <c r="R31" s="505" t="str">
        <f t="shared" si="32"/>
        <v/>
      </c>
      <c r="S31" s="505" t="str">
        <f t="shared" si="32"/>
        <v/>
      </c>
      <c r="T31" s="505" t="str">
        <f t="shared" si="32"/>
        <v/>
      </c>
      <c r="U31" s="505" t="str">
        <f t="shared" si="32"/>
        <v/>
      </c>
      <c r="V31" s="505" t="str">
        <f t="shared" si="32"/>
        <v/>
      </c>
      <c r="W31" s="505" t="str">
        <f t="shared" si="32"/>
        <v/>
      </c>
      <c r="X31" s="506">
        <f>X29+X30</f>
        <v>0</v>
      </c>
      <c r="Y31" s="507">
        <f>Y29+Y30</f>
        <v>0</v>
      </c>
      <c r="Z31" s="576" t="e">
        <f t="shared" si="29"/>
        <v>#DIV/0!</v>
      </c>
      <c r="AA31" s="508">
        <f t="shared" si="30"/>
        <v>0</v>
      </c>
      <c r="AB31" s="509" t="e">
        <f>IF(OR(F31=1,G31=1,H31=1,I31=1,J31=1,K31=1,L31=1,M31=1,N31=1,O31=1,P31=1,Q31=1,R31=1,S31=1,T31=1,U31=1,V31=1,W31=1),1,ROUND(SUM(F31:W31)/$U$2,0))</f>
        <v>#DIV/0!</v>
      </c>
    </row>
    <row r="32" spans="1:28" ht="20.100000000000001" customHeight="1" x14ac:dyDescent="0.25">
      <c r="A32" s="687">
        <f>Emrat!A33</f>
        <v>10</v>
      </c>
      <c r="B32" s="690">
        <f>Emrat!B33</f>
        <v>0</v>
      </c>
      <c r="C32" s="691"/>
      <c r="D32" s="696">
        <f>Emrat!C33</f>
        <v>0</v>
      </c>
      <c r="E32" s="110" t="s">
        <v>111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15"/>
      <c r="Y32" s="116"/>
      <c r="Z32" s="574" t="e">
        <f t="shared" ref="Z32:Z34" si="33">IF(OR(F32=1,G32=1,H32=1,I32=1,J32=1,K32=1,L32=1,M32=1,N32=1,O32=1,P32=1,Q32=1,R32=1,S32=1,T32=1,U32=1,V32=1,W32=1),1,ROUND(SUM(F32:W32)/$U$2,2))</f>
        <v>#DIV/0!</v>
      </c>
      <c r="AA32" s="119">
        <f t="shared" ref="AA32:AA34" si="34">COUNTIF(F32:W32,"=1")</f>
        <v>0</v>
      </c>
      <c r="AB32" s="121" t="e">
        <f t="shared" ref="AB32" si="35">IF(OR(F32=1,G32=1,H32=1,I32=1,J32=1,K32=1,L32=1,M32=1,N32=1,O32=1,P32=1,Q32=1,R32=1,S32=1,T32=1,U32=1,V32=1,W32=1),1,ROUND(SUM(F32:W32)/$U$2,0))</f>
        <v>#DIV/0!</v>
      </c>
    </row>
    <row r="33" spans="1:30" ht="20.100000000000001" customHeight="1" thickBot="1" x14ac:dyDescent="0.3">
      <c r="A33" s="688"/>
      <c r="B33" s="692"/>
      <c r="C33" s="693"/>
      <c r="D33" s="697"/>
      <c r="E33" s="127" t="s">
        <v>112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17"/>
      <c r="Y33" s="118"/>
      <c r="Z33" s="575" t="e">
        <f t="shared" si="33"/>
        <v>#DIV/0!</v>
      </c>
      <c r="AA33" s="120">
        <f t="shared" si="34"/>
        <v>0</v>
      </c>
      <c r="AB33" s="122" t="e">
        <f>IF(OR(F33=1,G33=1,H33=1,I33=1,J33=1,K33=1,L33=1,M33=1,N33=1,O33=1,P33=1,Q33=1,R33=1,S33=1,T33=1,U33=1,V33=1,W33=1),1,ROUND(SUM(F33:W33)/$U$2,0))</f>
        <v>#DIV/0!</v>
      </c>
    </row>
    <row r="34" spans="1:30" ht="20.100000000000001" customHeight="1" thickTop="1" thickBot="1" x14ac:dyDescent="0.3">
      <c r="A34" s="689"/>
      <c r="B34" s="694"/>
      <c r="C34" s="695"/>
      <c r="D34" s="698"/>
      <c r="E34" s="510" t="s">
        <v>39</v>
      </c>
      <c r="F34" s="505" t="str">
        <f>IFERROR(ROUND(AVERAGE(F32:F33),0),"")</f>
        <v/>
      </c>
      <c r="G34" s="505" t="str">
        <f t="shared" ref="G34" si="36">IFERROR(ROUND(AVERAGE(G32:G33),0),"")</f>
        <v/>
      </c>
      <c r="H34" s="505" t="str">
        <f t="shared" ref="H34" si="37">IFERROR(ROUND(AVERAGE(H32:H33),0),"")</f>
        <v/>
      </c>
      <c r="I34" s="505" t="str">
        <f t="shared" ref="I34" si="38">IFERROR(ROUND(AVERAGE(I32:I33),0),"")</f>
        <v/>
      </c>
      <c r="J34" s="505" t="str">
        <f t="shared" ref="J34" si="39">IFERROR(ROUND(AVERAGE(J32:J33),0),"")</f>
        <v/>
      </c>
      <c r="K34" s="505" t="str">
        <f t="shared" ref="K34" si="40">IFERROR(ROUND(AVERAGE(K32:K33),0),"")</f>
        <v/>
      </c>
      <c r="L34" s="505" t="str">
        <f t="shared" ref="L34" si="41">IFERROR(ROUND(AVERAGE(L32:L33),0),"")</f>
        <v/>
      </c>
      <c r="M34" s="505" t="str">
        <f t="shared" ref="M34" si="42">IFERROR(ROUND(AVERAGE(M32:M33),0),"")</f>
        <v/>
      </c>
      <c r="N34" s="505" t="str">
        <f t="shared" ref="N34" si="43">IFERROR(ROUND(AVERAGE(N32:N33),0),"")</f>
        <v/>
      </c>
      <c r="O34" s="505" t="str">
        <f t="shared" ref="O34" si="44">IFERROR(ROUND(AVERAGE(O32:O33),0),"")</f>
        <v/>
      </c>
      <c r="P34" s="505" t="str">
        <f t="shared" ref="P34" si="45">IFERROR(ROUND(AVERAGE(P32:P33),0),"")</f>
        <v/>
      </c>
      <c r="Q34" s="505" t="str">
        <f t="shared" ref="Q34" si="46">IFERROR(ROUND(AVERAGE(Q32:Q33),0),"")</f>
        <v/>
      </c>
      <c r="R34" s="505" t="str">
        <f t="shared" ref="R34" si="47">IFERROR(ROUND(AVERAGE(R32:R33),0),"")</f>
        <v/>
      </c>
      <c r="S34" s="505" t="str">
        <f t="shared" ref="S34" si="48">IFERROR(ROUND(AVERAGE(S32:S33),0),"")</f>
        <v/>
      </c>
      <c r="T34" s="505" t="str">
        <f t="shared" ref="T34" si="49">IFERROR(ROUND(AVERAGE(T32:T33),0),"")</f>
        <v/>
      </c>
      <c r="U34" s="505" t="str">
        <f t="shared" ref="U34" si="50">IFERROR(ROUND(AVERAGE(U32:U33),0),"")</f>
        <v/>
      </c>
      <c r="V34" s="505" t="str">
        <f t="shared" ref="V34" si="51">IFERROR(ROUND(AVERAGE(V32:V33),0),"")</f>
        <v/>
      </c>
      <c r="W34" s="505" t="str">
        <f t="shared" ref="W34" si="52">IFERROR(ROUND(AVERAGE(W32:W33),0),"")</f>
        <v/>
      </c>
      <c r="X34" s="506">
        <f>X32+X33</f>
        <v>0</v>
      </c>
      <c r="Y34" s="507">
        <f>Y32+Y33</f>
        <v>0</v>
      </c>
      <c r="Z34" s="576" t="e">
        <f t="shared" si="33"/>
        <v>#DIV/0!</v>
      </c>
      <c r="AA34" s="508">
        <f t="shared" si="34"/>
        <v>0</v>
      </c>
      <c r="AB34" s="509" t="e">
        <f>IF(OR(F34=1,G34=1,H34=1,I34=1,J34=1,K34=1,L34=1,M34=1,N34=1,O34=1,P34=1,Q34=1,R34=1,S34=1,T34=1,U34=1,V34=1,W34=1),1,ROUND(SUM(F34:W34)/$U$2,0))</f>
        <v>#DIV/0!</v>
      </c>
    </row>
    <row r="35" spans="1:30" ht="20.100000000000001" customHeight="1" x14ac:dyDescent="0.25">
      <c r="A35" s="687">
        <f>Emrat!A36</f>
        <v>11</v>
      </c>
      <c r="B35" s="690">
        <f>Emrat!B36</f>
        <v>0</v>
      </c>
      <c r="C35" s="691"/>
      <c r="D35" s="696">
        <f>Emrat!C36</f>
        <v>0</v>
      </c>
      <c r="E35" s="110" t="s">
        <v>111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15"/>
      <c r="Y35" s="116"/>
      <c r="Z35" s="574" t="e">
        <f t="shared" ref="Z35:Z79" si="53">IF(OR(F35=1,G35=1,H35=1,I35=1,J35=1,K35=1,L35=1,M35=1,N35=1,O35=1,P35=1,Q35=1,R35=1,S35=1,T35=1,U35=1,V35=1,W35=1),1,ROUND(SUM(F35:W35)/$U$2,2))</f>
        <v>#DIV/0!</v>
      </c>
      <c r="AA35" s="119">
        <f t="shared" ref="AA35:AA79" si="54">COUNTIF(F35:W35,"=1")</f>
        <v>0</v>
      </c>
      <c r="AB35" s="121" t="e">
        <f t="shared" ref="AB35" si="55">IF(OR(F35=1,G35=1,H35=1,I35=1,J35=1,K35=1,L35=1,M35=1,N35=1,O35=1,P35=1,Q35=1,R35=1,S35=1,T35=1,U35=1,V35=1,W35=1),1,ROUND(SUM(F35:W35)/$U$2,0))</f>
        <v>#DIV/0!</v>
      </c>
    </row>
    <row r="36" spans="1:30" ht="20.100000000000001" customHeight="1" thickBot="1" x14ac:dyDescent="0.3">
      <c r="A36" s="688"/>
      <c r="B36" s="692"/>
      <c r="C36" s="693"/>
      <c r="D36" s="697"/>
      <c r="E36" s="127" t="s">
        <v>112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17"/>
      <c r="Y36" s="118"/>
      <c r="Z36" s="575" t="e">
        <f t="shared" si="53"/>
        <v>#DIV/0!</v>
      </c>
      <c r="AA36" s="120">
        <f t="shared" si="54"/>
        <v>0</v>
      </c>
      <c r="AB36" s="122" t="e">
        <f>IF(OR(F36=1,G36=1,H36=1,I36=1,J36=1,K36=1,L36=1,M36=1,N36=1,O36=1,P36=1,Q36=1,R36=1,S36=1,T36=1,U36=1,V36=1,W36=1),1,ROUND(SUM(F36:W36)/$U$2,0))</f>
        <v>#DIV/0!</v>
      </c>
    </row>
    <row r="37" spans="1:30" ht="20.100000000000001" customHeight="1" thickTop="1" thickBot="1" x14ac:dyDescent="0.3">
      <c r="A37" s="689"/>
      <c r="B37" s="694"/>
      <c r="C37" s="695"/>
      <c r="D37" s="698"/>
      <c r="E37" s="510" t="s">
        <v>39</v>
      </c>
      <c r="F37" s="505" t="str">
        <f>IFERROR(ROUND(AVERAGE(F35:F36),0),"")</f>
        <v/>
      </c>
      <c r="G37" s="505" t="str">
        <f t="shared" ref="G37" si="56">IFERROR(ROUND(AVERAGE(G35:G36),0),"")</f>
        <v/>
      </c>
      <c r="H37" s="505" t="str">
        <f t="shared" ref="H37" si="57">IFERROR(ROUND(AVERAGE(H35:H36),0),"")</f>
        <v/>
      </c>
      <c r="I37" s="505" t="str">
        <f t="shared" ref="I37" si="58">IFERROR(ROUND(AVERAGE(I35:I36),0),"")</f>
        <v/>
      </c>
      <c r="J37" s="505" t="str">
        <f t="shared" ref="J37" si="59">IFERROR(ROUND(AVERAGE(J35:J36),0),"")</f>
        <v/>
      </c>
      <c r="K37" s="505" t="str">
        <f t="shared" ref="K37" si="60">IFERROR(ROUND(AVERAGE(K35:K36),0),"")</f>
        <v/>
      </c>
      <c r="L37" s="505" t="str">
        <f t="shared" ref="L37" si="61">IFERROR(ROUND(AVERAGE(L35:L36),0),"")</f>
        <v/>
      </c>
      <c r="M37" s="505" t="str">
        <f t="shared" ref="M37" si="62">IFERROR(ROUND(AVERAGE(M35:M36),0),"")</f>
        <v/>
      </c>
      <c r="N37" s="505" t="str">
        <f t="shared" ref="N37" si="63">IFERROR(ROUND(AVERAGE(N35:N36),0),"")</f>
        <v/>
      </c>
      <c r="O37" s="505" t="str">
        <f t="shared" ref="O37" si="64">IFERROR(ROUND(AVERAGE(O35:O36),0),"")</f>
        <v/>
      </c>
      <c r="P37" s="505" t="str">
        <f t="shared" ref="P37" si="65">IFERROR(ROUND(AVERAGE(P35:P36),0),"")</f>
        <v/>
      </c>
      <c r="Q37" s="505" t="str">
        <f t="shared" ref="Q37" si="66">IFERROR(ROUND(AVERAGE(Q35:Q36),0),"")</f>
        <v/>
      </c>
      <c r="R37" s="505" t="str">
        <f t="shared" ref="R37" si="67">IFERROR(ROUND(AVERAGE(R35:R36),0),"")</f>
        <v/>
      </c>
      <c r="S37" s="505" t="str">
        <f t="shared" ref="S37" si="68">IFERROR(ROUND(AVERAGE(S35:S36),0),"")</f>
        <v/>
      </c>
      <c r="T37" s="505" t="str">
        <f t="shared" ref="T37" si="69">IFERROR(ROUND(AVERAGE(T35:T36),0),"")</f>
        <v/>
      </c>
      <c r="U37" s="505" t="str">
        <f t="shared" ref="U37" si="70">IFERROR(ROUND(AVERAGE(U35:U36),0),"")</f>
        <v/>
      </c>
      <c r="V37" s="505" t="str">
        <f t="shared" ref="V37" si="71">IFERROR(ROUND(AVERAGE(V35:V36),0),"")</f>
        <v/>
      </c>
      <c r="W37" s="505" t="str">
        <f t="shared" ref="W37" si="72">IFERROR(ROUND(AVERAGE(W35:W36),0),"")</f>
        <v/>
      </c>
      <c r="X37" s="506">
        <f>X35+X36</f>
        <v>0</v>
      </c>
      <c r="Y37" s="507">
        <f>Y35+Y36</f>
        <v>0</v>
      </c>
      <c r="Z37" s="576" t="e">
        <f t="shared" si="53"/>
        <v>#DIV/0!</v>
      </c>
      <c r="AA37" s="508">
        <f t="shared" si="54"/>
        <v>0</v>
      </c>
      <c r="AB37" s="509" t="e">
        <f>IF(OR(F37=1,G37=1,H37=1,I37=1,J37=1,K37=1,L37=1,M37=1,N37=1,O37=1,P37=1,Q37=1,R37=1,S37=1,T37=1,U37=1,V37=1,W37=1),1,ROUND(SUM(F37:W37)/$U$2,0))</f>
        <v>#DIV/0!</v>
      </c>
    </row>
    <row r="38" spans="1:30" ht="20.100000000000001" customHeight="1" x14ac:dyDescent="0.25">
      <c r="A38" s="687">
        <f>Emrat!A39</f>
        <v>12</v>
      </c>
      <c r="B38" s="690">
        <f>Emrat!B39</f>
        <v>0</v>
      </c>
      <c r="C38" s="691"/>
      <c r="D38" s="696">
        <f>Emrat!C39</f>
        <v>0</v>
      </c>
      <c r="E38" s="110" t="s">
        <v>111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15"/>
      <c r="Y38" s="116"/>
      <c r="Z38" s="574" t="e">
        <f t="shared" si="53"/>
        <v>#DIV/0!</v>
      </c>
      <c r="AA38" s="119">
        <f t="shared" si="54"/>
        <v>0</v>
      </c>
      <c r="AB38" s="121" t="e">
        <f t="shared" ref="AB38" si="73">IF(OR(F38=1,G38=1,H38=1,I38=1,J38=1,K38=1,L38=1,M38=1,N38=1,O38=1,P38=1,Q38=1,R38=1,S38=1,T38=1,U38=1,V38=1,W38=1),1,ROUND(SUM(F38:W38)/$U$2,0))</f>
        <v>#DIV/0!</v>
      </c>
    </row>
    <row r="39" spans="1:30" ht="20.100000000000001" customHeight="1" thickBot="1" x14ac:dyDescent="0.3">
      <c r="A39" s="688"/>
      <c r="B39" s="692"/>
      <c r="C39" s="693"/>
      <c r="D39" s="697"/>
      <c r="E39" s="127" t="s">
        <v>112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17"/>
      <c r="Y39" s="118"/>
      <c r="Z39" s="575" t="e">
        <f t="shared" si="53"/>
        <v>#DIV/0!</v>
      </c>
      <c r="AA39" s="120">
        <f t="shared" si="54"/>
        <v>0</v>
      </c>
      <c r="AB39" s="122" t="e">
        <f>IF(OR(F39=1,G39=1,H39=1,I39=1,J39=1,K39=1,L39=1,M39=1,N39=1,O39=1,P39=1,Q39=1,R39=1,S39=1,T39=1,U39=1,V39=1,W39=1),1,ROUND(SUM(F39:W39)/$U$2,0))</f>
        <v>#DIV/0!</v>
      </c>
    </row>
    <row r="40" spans="1:30" ht="20.100000000000001" customHeight="1" thickTop="1" thickBot="1" x14ac:dyDescent="0.3">
      <c r="A40" s="689"/>
      <c r="B40" s="694"/>
      <c r="C40" s="695"/>
      <c r="D40" s="698"/>
      <c r="E40" s="510" t="s">
        <v>39</v>
      </c>
      <c r="F40" s="505" t="str">
        <f>IFERROR(ROUND(AVERAGE(F38:F39),0),"")</f>
        <v/>
      </c>
      <c r="G40" s="505" t="str">
        <f t="shared" ref="G40" si="74">IFERROR(ROUND(AVERAGE(G38:G39),0),"")</f>
        <v/>
      </c>
      <c r="H40" s="505" t="str">
        <f t="shared" ref="H40" si="75">IFERROR(ROUND(AVERAGE(H38:H39),0),"")</f>
        <v/>
      </c>
      <c r="I40" s="505" t="str">
        <f t="shared" ref="I40" si="76">IFERROR(ROUND(AVERAGE(I38:I39),0),"")</f>
        <v/>
      </c>
      <c r="J40" s="505" t="str">
        <f t="shared" ref="J40" si="77">IFERROR(ROUND(AVERAGE(J38:J39),0),"")</f>
        <v/>
      </c>
      <c r="K40" s="505" t="str">
        <f t="shared" ref="K40" si="78">IFERROR(ROUND(AVERAGE(K38:K39),0),"")</f>
        <v/>
      </c>
      <c r="L40" s="505" t="str">
        <f t="shared" ref="L40" si="79">IFERROR(ROUND(AVERAGE(L38:L39),0),"")</f>
        <v/>
      </c>
      <c r="M40" s="505" t="str">
        <f t="shared" ref="M40" si="80">IFERROR(ROUND(AVERAGE(M38:M39),0),"")</f>
        <v/>
      </c>
      <c r="N40" s="505" t="str">
        <f t="shared" ref="N40" si="81">IFERROR(ROUND(AVERAGE(N38:N39),0),"")</f>
        <v/>
      </c>
      <c r="O40" s="505" t="str">
        <f t="shared" ref="O40" si="82">IFERROR(ROUND(AVERAGE(O38:O39),0),"")</f>
        <v/>
      </c>
      <c r="P40" s="505" t="str">
        <f t="shared" ref="P40" si="83">IFERROR(ROUND(AVERAGE(P38:P39),0),"")</f>
        <v/>
      </c>
      <c r="Q40" s="505" t="str">
        <f t="shared" ref="Q40" si="84">IFERROR(ROUND(AVERAGE(Q38:Q39),0),"")</f>
        <v/>
      </c>
      <c r="R40" s="505" t="str">
        <f t="shared" ref="R40" si="85">IFERROR(ROUND(AVERAGE(R38:R39),0),"")</f>
        <v/>
      </c>
      <c r="S40" s="505" t="str">
        <f t="shared" ref="S40" si="86">IFERROR(ROUND(AVERAGE(S38:S39),0),"")</f>
        <v/>
      </c>
      <c r="T40" s="505" t="str">
        <f t="shared" ref="T40" si="87">IFERROR(ROUND(AVERAGE(T38:T39),0),"")</f>
        <v/>
      </c>
      <c r="U40" s="505" t="str">
        <f t="shared" ref="U40" si="88">IFERROR(ROUND(AVERAGE(U38:U39),0),"")</f>
        <v/>
      </c>
      <c r="V40" s="505" t="str">
        <f t="shared" ref="V40" si="89">IFERROR(ROUND(AVERAGE(V38:V39),0),"")</f>
        <v/>
      </c>
      <c r="W40" s="505" t="str">
        <f t="shared" ref="W40" si="90">IFERROR(ROUND(AVERAGE(W38:W39),0),"")</f>
        <v/>
      </c>
      <c r="X40" s="506">
        <f>X38+X39</f>
        <v>0</v>
      </c>
      <c r="Y40" s="507">
        <f>Y38+Y39</f>
        <v>0</v>
      </c>
      <c r="Z40" s="576" t="e">
        <f t="shared" si="53"/>
        <v>#DIV/0!</v>
      </c>
      <c r="AA40" s="508">
        <f t="shared" si="54"/>
        <v>0</v>
      </c>
      <c r="AB40" s="509" t="e">
        <f>IF(OR(F40=1,G40=1,H40=1,I40=1,J40=1,K40=1,L40=1,M40=1,N40=1,O40=1,P40=1,Q40=1,R40=1,S40=1,T40=1,U40=1,V40=1,W40=1),1,ROUND(SUM(F40:W40)/$U$2,0))</f>
        <v>#DIV/0!</v>
      </c>
    </row>
    <row r="41" spans="1:30" ht="20.100000000000001" customHeight="1" x14ac:dyDescent="0.25">
      <c r="A41" s="687">
        <f>Emrat!A42</f>
        <v>13</v>
      </c>
      <c r="B41" s="690">
        <f>Emrat!B42</f>
        <v>0</v>
      </c>
      <c r="C41" s="691"/>
      <c r="D41" s="696">
        <f>Emrat!C42</f>
        <v>0</v>
      </c>
      <c r="E41" s="110" t="s">
        <v>111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15"/>
      <c r="Y41" s="116"/>
      <c r="Z41" s="574" t="e">
        <f t="shared" si="53"/>
        <v>#DIV/0!</v>
      </c>
      <c r="AA41" s="119">
        <f t="shared" si="54"/>
        <v>0</v>
      </c>
      <c r="AB41" s="121" t="e">
        <f t="shared" ref="AB41" si="91">IF(OR(F41=1,G41=1,H41=1,I41=1,J41=1,K41=1,L41=1,M41=1,N41=1,O41=1,P41=1,Q41=1,R41=1,S41=1,T41=1,U41=1,V41=1,W41=1),1,ROUND(SUM(F41:W41)/$U$2,0))</f>
        <v>#DIV/0!</v>
      </c>
    </row>
    <row r="42" spans="1:30" ht="20.100000000000001" customHeight="1" thickBot="1" x14ac:dyDescent="0.3">
      <c r="A42" s="688"/>
      <c r="B42" s="692"/>
      <c r="C42" s="693"/>
      <c r="D42" s="697"/>
      <c r="E42" s="127" t="s">
        <v>112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17"/>
      <c r="Y42" s="118"/>
      <c r="Z42" s="575" t="e">
        <f t="shared" si="53"/>
        <v>#DIV/0!</v>
      </c>
      <c r="AA42" s="120">
        <f t="shared" si="54"/>
        <v>0</v>
      </c>
      <c r="AB42" s="122" t="e">
        <f>IF(OR(F42=1,G42=1,H42=1,I42=1,J42=1,K42=1,L42=1,M42=1,N42=1,O42=1,P42=1,Q42=1,R42=1,S42=1,T42=1,U42=1,V42=1,W42=1),1,ROUND(SUM(F42:W42)/$U$2,0))</f>
        <v>#DIV/0!</v>
      </c>
    </row>
    <row r="43" spans="1:30" ht="20.100000000000001" customHeight="1" thickTop="1" thickBot="1" x14ac:dyDescent="0.3">
      <c r="A43" s="689"/>
      <c r="B43" s="694"/>
      <c r="C43" s="695"/>
      <c r="D43" s="698"/>
      <c r="E43" s="510" t="s">
        <v>39</v>
      </c>
      <c r="F43" s="505" t="str">
        <f>IFERROR(ROUND(AVERAGE(F41:F42),0),"")</f>
        <v/>
      </c>
      <c r="G43" s="505" t="str">
        <f t="shared" ref="G43" si="92">IFERROR(ROUND(AVERAGE(G41:G42),0),"")</f>
        <v/>
      </c>
      <c r="H43" s="505" t="str">
        <f t="shared" ref="H43" si="93">IFERROR(ROUND(AVERAGE(H41:H42),0),"")</f>
        <v/>
      </c>
      <c r="I43" s="505" t="str">
        <f t="shared" ref="I43" si="94">IFERROR(ROUND(AVERAGE(I41:I42),0),"")</f>
        <v/>
      </c>
      <c r="J43" s="505" t="str">
        <f t="shared" ref="J43" si="95">IFERROR(ROUND(AVERAGE(J41:J42),0),"")</f>
        <v/>
      </c>
      <c r="K43" s="505" t="str">
        <f t="shared" ref="K43" si="96">IFERROR(ROUND(AVERAGE(K41:K42),0),"")</f>
        <v/>
      </c>
      <c r="L43" s="505" t="str">
        <f t="shared" ref="L43" si="97">IFERROR(ROUND(AVERAGE(L41:L42),0),"")</f>
        <v/>
      </c>
      <c r="M43" s="505" t="str">
        <f t="shared" ref="M43" si="98">IFERROR(ROUND(AVERAGE(M41:M42),0),"")</f>
        <v/>
      </c>
      <c r="N43" s="505" t="str">
        <f t="shared" ref="N43" si="99">IFERROR(ROUND(AVERAGE(N41:N42),0),"")</f>
        <v/>
      </c>
      <c r="O43" s="505" t="str">
        <f t="shared" ref="O43" si="100">IFERROR(ROUND(AVERAGE(O41:O42),0),"")</f>
        <v/>
      </c>
      <c r="P43" s="505" t="str">
        <f t="shared" ref="P43" si="101">IFERROR(ROUND(AVERAGE(P41:P42),0),"")</f>
        <v/>
      </c>
      <c r="Q43" s="505" t="str">
        <f t="shared" ref="Q43" si="102">IFERROR(ROUND(AVERAGE(Q41:Q42),0),"")</f>
        <v/>
      </c>
      <c r="R43" s="505" t="str">
        <f t="shared" ref="R43" si="103">IFERROR(ROUND(AVERAGE(R41:R42),0),"")</f>
        <v/>
      </c>
      <c r="S43" s="505" t="str">
        <f t="shared" ref="S43" si="104">IFERROR(ROUND(AVERAGE(S41:S42),0),"")</f>
        <v/>
      </c>
      <c r="T43" s="505" t="str">
        <f t="shared" ref="T43" si="105">IFERROR(ROUND(AVERAGE(T41:T42),0),"")</f>
        <v/>
      </c>
      <c r="U43" s="505" t="str">
        <f t="shared" ref="U43" si="106">IFERROR(ROUND(AVERAGE(U41:U42),0),"")</f>
        <v/>
      </c>
      <c r="V43" s="505" t="str">
        <f t="shared" ref="V43" si="107">IFERROR(ROUND(AVERAGE(V41:V42),0),"")</f>
        <v/>
      </c>
      <c r="W43" s="505" t="str">
        <f t="shared" ref="W43" si="108">IFERROR(ROUND(AVERAGE(W41:W42),0),"")</f>
        <v/>
      </c>
      <c r="X43" s="506">
        <f>X41+X42</f>
        <v>0</v>
      </c>
      <c r="Y43" s="507">
        <f>Y41+Y42</f>
        <v>0</v>
      </c>
      <c r="Z43" s="576" t="e">
        <f t="shared" si="53"/>
        <v>#DIV/0!</v>
      </c>
      <c r="AA43" s="508">
        <f t="shared" si="54"/>
        <v>0</v>
      </c>
      <c r="AB43" s="509" t="e">
        <f>IF(OR(F43=1,G43=1,H43=1,I43=1,J43=1,K43=1,L43=1,M43=1,N43=1,O43=1,P43=1,Q43=1,R43=1,S43=1,T43=1,U43=1,V43=1,W43=1),1,ROUND(SUM(F43:W43)/$U$2,0))</f>
        <v>#DIV/0!</v>
      </c>
      <c r="AD43" s="1" t="e">
        <f>MROUND(Z43,1)</f>
        <v>#DIV/0!</v>
      </c>
    </row>
    <row r="44" spans="1:30" ht="20.100000000000001" customHeight="1" x14ac:dyDescent="0.25">
      <c r="A44" s="687">
        <f>Emrat!A45</f>
        <v>14</v>
      </c>
      <c r="B44" s="690">
        <f>Emrat!B45</f>
        <v>0</v>
      </c>
      <c r="C44" s="691"/>
      <c r="D44" s="696">
        <f>Emrat!C45</f>
        <v>0</v>
      </c>
      <c r="E44" s="110" t="s">
        <v>111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15"/>
      <c r="Y44" s="116"/>
      <c r="Z44" s="574" t="e">
        <f t="shared" si="53"/>
        <v>#DIV/0!</v>
      </c>
      <c r="AA44" s="119">
        <f t="shared" si="54"/>
        <v>0</v>
      </c>
      <c r="AB44" s="121" t="e">
        <f t="shared" ref="AB44" si="109">IF(OR(F44=1,G44=1,H44=1,I44=1,J44=1,K44=1,L44=1,M44=1,N44=1,O44=1,P44=1,Q44=1,R44=1,S44=1,T44=1,U44=1,V44=1,W44=1),1,ROUND(SUM(F44:W44)/$U$2,0))</f>
        <v>#DIV/0!</v>
      </c>
    </row>
    <row r="45" spans="1:30" ht="20.100000000000001" customHeight="1" thickBot="1" x14ac:dyDescent="0.3">
      <c r="A45" s="688"/>
      <c r="B45" s="692"/>
      <c r="C45" s="693"/>
      <c r="D45" s="697"/>
      <c r="E45" s="127" t="s">
        <v>112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17"/>
      <c r="Y45" s="118"/>
      <c r="Z45" s="575" t="e">
        <f t="shared" si="53"/>
        <v>#DIV/0!</v>
      </c>
      <c r="AA45" s="120">
        <f t="shared" si="54"/>
        <v>0</v>
      </c>
      <c r="AB45" s="122" t="e">
        <f>IF(OR(F45=1,G45=1,H45=1,I45=1,J45=1,K45=1,L45=1,M45=1,N45=1,O45=1,P45=1,Q45=1,R45=1,S45=1,T45=1,U45=1,V45=1,W45=1),1,ROUND(SUM(F45:W45)/$U$2,0))</f>
        <v>#DIV/0!</v>
      </c>
    </row>
    <row r="46" spans="1:30" ht="20.100000000000001" customHeight="1" thickTop="1" thickBot="1" x14ac:dyDescent="0.3">
      <c r="A46" s="689"/>
      <c r="B46" s="694"/>
      <c r="C46" s="695"/>
      <c r="D46" s="698"/>
      <c r="E46" s="510" t="s">
        <v>39</v>
      </c>
      <c r="F46" s="505" t="str">
        <f>IFERROR(ROUND(AVERAGE(F44:F45),0),"")</f>
        <v/>
      </c>
      <c r="G46" s="505" t="str">
        <f t="shared" ref="G46" si="110">IFERROR(ROUND(AVERAGE(G44:G45),0),"")</f>
        <v/>
      </c>
      <c r="H46" s="505" t="str">
        <f t="shared" ref="H46" si="111">IFERROR(ROUND(AVERAGE(H44:H45),0),"")</f>
        <v/>
      </c>
      <c r="I46" s="505" t="str">
        <f t="shared" ref="I46" si="112">IFERROR(ROUND(AVERAGE(I44:I45),0),"")</f>
        <v/>
      </c>
      <c r="J46" s="505" t="str">
        <f t="shared" ref="J46" si="113">IFERROR(ROUND(AVERAGE(J44:J45),0),"")</f>
        <v/>
      </c>
      <c r="K46" s="505" t="str">
        <f t="shared" ref="K46" si="114">IFERROR(ROUND(AVERAGE(K44:K45),0),"")</f>
        <v/>
      </c>
      <c r="L46" s="505" t="str">
        <f t="shared" ref="L46" si="115">IFERROR(ROUND(AVERAGE(L44:L45),0),"")</f>
        <v/>
      </c>
      <c r="M46" s="505" t="str">
        <f t="shared" ref="M46" si="116">IFERROR(ROUND(AVERAGE(M44:M45),0),"")</f>
        <v/>
      </c>
      <c r="N46" s="505" t="str">
        <f t="shared" ref="N46" si="117">IFERROR(ROUND(AVERAGE(N44:N45),0),"")</f>
        <v/>
      </c>
      <c r="O46" s="505" t="str">
        <f t="shared" ref="O46" si="118">IFERROR(ROUND(AVERAGE(O44:O45),0),"")</f>
        <v/>
      </c>
      <c r="P46" s="505" t="str">
        <f t="shared" ref="P46" si="119">IFERROR(ROUND(AVERAGE(P44:P45),0),"")</f>
        <v/>
      </c>
      <c r="Q46" s="505" t="str">
        <f t="shared" ref="Q46" si="120">IFERROR(ROUND(AVERAGE(Q44:Q45),0),"")</f>
        <v/>
      </c>
      <c r="R46" s="505" t="str">
        <f t="shared" ref="R46" si="121">IFERROR(ROUND(AVERAGE(R44:R45),0),"")</f>
        <v/>
      </c>
      <c r="S46" s="505" t="str">
        <f t="shared" ref="S46" si="122">IFERROR(ROUND(AVERAGE(S44:S45),0),"")</f>
        <v/>
      </c>
      <c r="T46" s="505" t="str">
        <f t="shared" ref="T46" si="123">IFERROR(ROUND(AVERAGE(T44:T45),0),"")</f>
        <v/>
      </c>
      <c r="U46" s="505" t="str">
        <f t="shared" ref="U46" si="124">IFERROR(ROUND(AVERAGE(U44:U45),0),"")</f>
        <v/>
      </c>
      <c r="V46" s="505" t="str">
        <f t="shared" ref="V46" si="125">IFERROR(ROUND(AVERAGE(V44:V45),0),"")</f>
        <v/>
      </c>
      <c r="W46" s="505" t="str">
        <f t="shared" ref="W46" si="126">IFERROR(ROUND(AVERAGE(W44:W45),0),"")</f>
        <v/>
      </c>
      <c r="X46" s="506">
        <f>X44+X45</f>
        <v>0</v>
      </c>
      <c r="Y46" s="507">
        <f>Y44+Y45</f>
        <v>0</v>
      </c>
      <c r="Z46" s="576" t="e">
        <f t="shared" si="53"/>
        <v>#DIV/0!</v>
      </c>
      <c r="AA46" s="508">
        <f t="shared" si="54"/>
        <v>0</v>
      </c>
      <c r="AB46" s="509" t="e">
        <f>IF(OR(F46=1,G46=1,H46=1,I46=1,J46=1,K46=1,L46=1,M46=1,N46=1,O46=1,P46=1,Q46=1,R46=1,S46=1,T46=1,U46=1,V46=1,W46=1),1,ROUND(SUM(F46:W46)/$U$2,0))</f>
        <v>#DIV/0!</v>
      </c>
    </row>
    <row r="47" spans="1:30" ht="20.100000000000001" customHeight="1" x14ac:dyDescent="0.25">
      <c r="A47" s="687">
        <f>Emrat!A48</f>
        <v>15</v>
      </c>
      <c r="B47" s="690">
        <f>Emrat!B48</f>
        <v>0</v>
      </c>
      <c r="C47" s="691"/>
      <c r="D47" s="696">
        <f>Emrat!C48</f>
        <v>0</v>
      </c>
      <c r="E47" s="110" t="s">
        <v>111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15"/>
      <c r="Y47" s="116"/>
      <c r="Z47" s="574" t="e">
        <f t="shared" si="53"/>
        <v>#DIV/0!</v>
      </c>
      <c r="AA47" s="119">
        <f t="shared" si="54"/>
        <v>0</v>
      </c>
      <c r="AB47" s="121" t="e">
        <f t="shared" ref="AB47" si="127">IF(OR(F47=1,G47=1,H47=1,I47=1,J47=1,K47=1,L47=1,M47=1,N47=1,O47=1,P47=1,Q47=1,R47=1,S47=1,T47=1,U47=1,V47=1,W47=1),1,ROUND(SUM(F47:W47)/$U$2,0))</f>
        <v>#DIV/0!</v>
      </c>
    </row>
    <row r="48" spans="1:30" ht="20.100000000000001" customHeight="1" thickBot="1" x14ac:dyDescent="0.3">
      <c r="A48" s="688"/>
      <c r="B48" s="692"/>
      <c r="C48" s="693"/>
      <c r="D48" s="697"/>
      <c r="E48" s="127" t="s">
        <v>112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17"/>
      <c r="Y48" s="118"/>
      <c r="Z48" s="575" t="e">
        <f t="shared" si="53"/>
        <v>#DIV/0!</v>
      </c>
      <c r="AA48" s="120">
        <f t="shared" si="54"/>
        <v>0</v>
      </c>
      <c r="AB48" s="122" t="e">
        <f>IF(OR(F48=1,G48=1,H48=1,I48=1,J48=1,K48=1,L48=1,M48=1,N48=1,O48=1,P48=1,Q48=1,R48=1,S48=1,T48=1,U48=1,V48=1,W48=1),1,ROUND(SUM(F48:W48)/$U$2,0))</f>
        <v>#DIV/0!</v>
      </c>
    </row>
    <row r="49" spans="1:28" ht="20.100000000000001" customHeight="1" thickTop="1" thickBot="1" x14ac:dyDescent="0.3">
      <c r="A49" s="689"/>
      <c r="B49" s="694"/>
      <c r="C49" s="695"/>
      <c r="D49" s="698"/>
      <c r="E49" s="510" t="s">
        <v>39</v>
      </c>
      <c r="F49" s="505" t="str">
        <f>IFERROR(ROUND(AVERAGE(F47:F48),0),"")</f>
        <v/>
      </c>
      <c r="G49" s="505" t="str">
        <f t="shared" ref="G49" si="128">IFERROR(ROUND(AVERAGE(G47:G48),0),"")</f>
        <v/>
      </c>
      <c r="H49" s="505" t="str">
        <f t="shared" ref="H49" si="129">IFERROR(ROUND(AVERAGE(H47:H48),0),"")</f>
        <v/>
      </c>
      <c r="I49" s="505" t="str">
        <f t="shared" ref="I49" si="130">IFERROR(ROUND(AVERAGE(I47:I48),0),"")</f>
        <v/>
      </c>
      <c r="J49" s="505" t="str">
        <f t="shared" ref="J49" si="131">IFERROR(ROUND(AVERAGE(J47:J48),0),"")</f>
        <v/>
      </c>
      <c r="K49" s="505" t="str">
        <f t="shared" ref="K49" si="132">IFERROR(ROUND(AVERAGE(K47:K48),0),"")</f>
        <v/>
      </c>
      <c r="L49" s="505" t="str">
        <f t="shared" ref="L49" si="133">IFERROR(ROUND(AVERAGE(L47:L48),0),"")</f>
        <v/>
      </c>
      <c r="M49" s="505" t="str">
        <f t="shared" ref="M49" si="134">IFERROR(ROUND(AVERAGE(M47:M48),0),"")</f>
        <v/>
      </c>
      <c r="N49" s="505" t="str">
        <f t="shared" ref="N49" si="135">IFERROR(ROUND(AVERAGE(N47:N48),0),"")</f>
        <v/>
      </c>
      <c r="O49" s="505" t="str">
        <f t="shared" ref="O49" si="136">IFERROR(ROUND(AVERAGE(O47:O48),0),"")</f>
        <v/>
      </c>
      <c r="P49" s="505" t="str">
        <f t="shared" ref="P49" si="137">IFERROR(ROUND(AVERAGE(P47:P48),0),"")</f>
        <v/>
      </c>
      <c r="Q49" s="505" t="str">
        <f t="shared" ref="Q49" si="138">IFERROR(ROUND(AVERAGE(Q47:Q48),0),"")</f>
        <v/>
      </c>
      <c r="R49" s="505" t="str">
        <f t="shared" ref="R49" si="139">IFERROR(ROUND(AVERAGE(R47:R48),0),"")</f>
        <v/>
      </c>
      <c r="S49" s="505" t="str">
        <f t="shared" ref="S49" si="140">IFERROR(ROUND(AVERAGE(S47:S48),0),"")</f>
        <v/>
      </c>
      <c r="T49" s="505" t="str">
        <f t="shared" ref="T49" si="141">IFERROR(ROUND(AVERAGE(T47:T48),0),"")</f>
        <v/>
      </c>
      <c r="U49" s="505" t="str">
        <f t="shared" ref="U49" si="142">IFERROR(ROUND(AVERAGE(U47:U48),0),"")</f>
        <v/>
      </c>
      <c r="V49" s="505" t="str">
        <f t="shared" ref="V49" si="143">IFERROR(ROUND(AVERAGE(V47:V48),0),"")</f>
        <v/>
      </c>
      <c r="W49" s="505" t="str">
        <f t="shared" ref="W49" si="144">IFERROR(ROUND(AVERAGE(W47:W48),0),"")</f>
        <v/>
      </c>
      <c r="X49" s="506">
        <f>X47+X48</f>
        <v>0</v>
      </c>
      <c r="Y49" s="507">
        <f>Y47+Y48</f>
        <v>0</v>
      </c>
      <c r="Z49" s="576" t="e">
        <f t="shared" si="53"/>
        <v>#DIV/0!</v>
      </c>
      <c r="AA49" s="508">
        <f t="shared" si="54"/>
        <v>0</v>
      </c>
      <c r="AB49" s="509" t="e">
        <f>IF(OR(F49=1,G49=1,H49=1,I49=1,J49=1,K49=1,L49=1,M49=1,N49=1,O49=1,P49=1,Q49=1,R49=1,S49=1,T49=1,U49=1,V49=1,W49=1),1,ROUND(SUM(F49:W49)/$U$2,0))</f>
        <v>#DIV/0!</v>
      </c>
    </row>
    <row r="50" spans="1:28" ht="20.100000000000001" customHeight="1" x14ac:dyDescent="0.25">
      <c r="A50" s="687">
        <f>Emrat!A51</f>
        <v>16</v>
      </c>
      <c r="B50" s="690">
        <f>Emrat!B51</f>
        <v>0</v>
      </c>
      <c r="C50" s="691"/>
      <c r="D50" s="696">
        <f>Emrat!C51</f>
        <v>0</v>
      </c>
      <c r="E50" s="110" t="s">
        <v>111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15"/>
      <c r="Y50" s="116"/>
      <c r="Z50" s="574" t="e">
        <f t="shared" si="53"/>
        <v>#DIV/0!</v>
      </c>
      <c r="AA50" s="119">
        <f t="shared" si="54"/>
        <v>0</v>
      </c>
      <c r="AB50" s="121" t="e">
        <f t="shared" ref="AB50" si="145">IF(OR(F50=1,G50=1,H50=1,I50=1,J50=1,K50=1,L50=1,M50=1,N50=1,O50=1,P50=1,Q50=1,R50=1,S50=1,T50=1,U50=1,V50=1,W50=1),1,ROUND(SUM(F50:W50)/$U$2,0))</f>
        <v>#DIV/0!</v>
      </c>
    </row>
    <row r="51" spans="1:28" ht="20.100000000000001" customHeight="1" thickBot="1" x14ac:dyDescent="0.3">
      <c r="A51" s="688"/>
      <c r="B51" s="692"/>
      <c r="C51" s="693"/>
      <c r="D51" s="697"/>
      <c r="E51" s="127" t="s">
        <v>112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17"/>
      <c r="Y51" s="118"/>
      <c r="Z51" s="575" t="e">
        <f t="shared" si="53"/>
        <v>#DIV/0!</v>
      </c>
      <c r="AA51" s="120">
        <f t="shared" si="54"/>
        <v>0</v>
      </c>
      <c r="AB51" s="122" t="e">
        <f>IF(OR(F51=1,G51=1,H51=1,I51=1,J51=1,K51=1,L51=1,M51=1,N51=1,O51=1,P51=1,Q51=1,R51=1,S51=1,T51=1,U51=1,V51=1,W51=1),1,ROUND(SUM(F51:W51)/$U$2,0))</f>
        <v>#DIV/0!</v>
      </c>
    </row>
    <row r="52" spans="1:28" ht="20.100000000000001" customHeight="1" thickTop="1" thickBot="1" x14ac:dyDescent="0.3">
      <c r="A52" s="689"/>
      <c r="B52" s="694"/>
      <c r="C52" s="695"/>
      <c r="D52" s="698"/>
      <c r="E52" s="510" t="s">
        <v>39</v>
      </c>
      <c r="F52" s="505" t="str">
        <f>IFERROR(ROUND(AVERAGE(F50:F51),0),"")</f>
        <v/>
      </c>
      <c r="G52" s="505" t="str">
        <f t="shared" ref="G52" si="146">IFERROR(ROUND(AVERAGE(G50:G51),0),"")</f>
        <v/>
      </c>
      <c r="H52" s="505" t="str">
        <f t="shared" ref="H52" si="147">IFERROR(ROUND(AVERAGE(H50:H51),0),"")</f>
        <v/>
      </c>
      <c r="I52" s="505" t="str">
        <f t="shared" ref="I52" si="148">IFERROR(ROUND(AVERAGE(I50:I51),0),"")</f>
        <v/>
      </c>
      <c r="J52" s="505" t="str">
        <f t="shared" ref="J52" si="149">IFERROR(ROUND(AVERAGE(J50:J51),0),"")</f>
        <v/>
      </c>
      <c r="K52" s="505" t="str">
        <f t="shared" ref="K52" si="150">IFERROR(ROUND(AVERAGE(K50:K51),0),"")</f>
        <v/>
      </c>
      <c r="L52" s="505" t="str">
        <f t="shared" ref="L52" si="151">IFERROR(ROUND(AVERAGE(L50:L51),0),"")</f>
        <v/>
      </c>
      <c r="M52" s="505" t="str">
        <f t="shared" ref="M52" si="152">IFERROR(ROUND(AVERAGE(M50:M51),0),"")</f>
        <v/>
      </c>
      <c r="N52" s="505" t="str">
        <f t="shared" ref="N52" si="153">IFERROR(ROUND(AVERAGE(N50:N51),0),"")</f>
        <v/>
      </c>
      <c r="O52" s="505" t="str">
        <f t="shared" ref="O52" si="154">IFERROR(ROUND(AVERAGE(O50:O51),0),"")</f>
        <v/>
      </c>
      <c r="P52" s="505" t="str">
        <f t="shared" ref="P52" si="155">IFERROR(ROUND(AVERAGE(P50:P51),0),"")</f>
        <v/>
      </c>
      <c r="Q52" s="505" t="str">
        <f t="shared" ref="Q52" si="156">IFERROR(ROUND(AVERAGE(Q50:Q51),0),"")</f>
        <v/>
      </c>
      <c r="R52" s="505" t="str">
        <f t="shared" ref="R52" si="157">IFERROR(ROUND(AVERAGE(R50:R51),0),"")</f>
        <v/>
      </c>
      <c r="S52" s="505" t="str">
        <f t="shared" ref="S52" si="158">IFERROR(ROUND(AVERAGE(S50:S51),0),"")</f>
        <v/>
      </c>
      <c r="T52" s="505" t="str">
        <f t="shared" ref="T52" si="159">IFERROR(ROUND(AVERAGE(T50:T51),0),"")</f>
        <v/>
      </c>
      <c r="U52" s="505" t="str">
        <f t="shared" ref="U52" si="160">IFERROR(ROUND(AVERAGE(U50:U51),0),"")</f>
        <v/>
      </c>
      <c r="V52" s="505" t="str">
        <f t="shared" ref="V52" si="161">IFERROR(ROUND(AVERAGE(V50:V51),0),"")</f>
        <v/>
      </c>
      <c r="W52" s="505" t="str">
        <f t="shared" ref="W52" si="162">IFERROR(ROUND(AVERAGE(W50:W51),0),"")</f>
        <v/>
      </c>
      <c r="X52" s="506">
        <f>X50+X51</f>
        <v>0</v>
      </c>
      <c r="Y52" s="507">
        <f>Y50+Y51</f>
        <v>0</v>
      </c>
      <c r="Z52" s="576" t="e">
        <f t="shared" si="53"/>
        <v>#DIV/0!</v>
      </c>
      <c r="AA52" s="508">
        <f t="shared" si="54"/>
        <v>0</v>
      </c>
      <c r="AB52" s="509" t="e">
        <f>IF(OR(F52=1,G52=1,H52=1,I52=1,J52=1,K52=1,L52=1,M52=1,N52=1,O52=1,P52=1,Q52=1,R52=1,S52=1,T52=1,U52=1,V52=1,W52=1),1,ROUND(SUM(F52:W52)/$U$2,0))</f>
        <v>#DIV/0!</v>
      </c>
    </row>
    <row r="53" spans="1:28" ht="20.100000000000001" customHeight="1" x14ac:dyDescent="0.25">
      <c r="A53" s="687">
        <f>Emrat!A54</f>
        <v>17</v>
      </c>
      <c r="B53" s="690">
        <f>Emrat!B54</f>
        <v>0</v>
      </c>
      <c r="C53" s="691"/>
      <c r="D53" s="696">
        <f>Emrat!C54</f>
        <v>0</v>
      </c>
      <c r="E53" s="110" t="s">
        <v>111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15"/>
      <c r="Y53" s="116"/>
      <c r="Z53" s="574" t="e">
        <f t="shared" si="53"/>
        <v>#DIV/0!</v>
      </c>
      <c r="AA53" s="119">
        <f t="shared" si="54"/>
        <v>0</v>
      </c>
      <c r="AB53" s="121" t="e">
        <f t="shared" ref="AB53" si="163">IF(OR(F53=1,G53=1,H53=1,I53=1,J53=1,K53=1,L53=1,M53=1,N53=1,O53=1,P53=1,Q53=1,R53=1,S53=1,T53=1,U53=1,V53=1,W53=1),1,ROUND(SUM(F53:W53)/$U$2,0))</f>
        <v>#DIV/0!</v>
      </c>
    </row>
    <row r="54" spans="1:28" ht="20.100000000000001" customHeight="1" thickBot="1" x14ac:dyDescent="0.3">
      <c r="A54" s="688"/>
      <c r="B54" s="692"/>
      <c r="C54" s="693"/>
      <c r="D54" s="697"/>
      <c r="E54" s="127" t="s">
        <v>112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17"/>
      <c r="Y54" s="118"/>
      <c r="Z54" s="575" t="e">
        <f t="shared" si="53"/>
        <v>#DIV/0!</v>
      </c>
      <c r="AA54" s="120">
        <f t="shared" si="54"/>
        <v>0</v>
      </c>
      <c r="AB54" s="122" t="e">
        <f>IF(OR(F54=1,G54=1,H54=1,I54=1,J54=1,K54=1,L54=1,M54=1,N54=1,O54=1,P54=1,Q54=1,R54=1,S54=1,T54=1,U54=1,V54=1,W54=1),1,ROUND(SUM(F54:W54)/$U$2,0))</f>
        <v>#DIV/0!</v>
      </c>
    </row>
    <row r="55" spans="1:28" ht="20.100000000000001" customHeight="1" thickTop="1" thickBot="1" x14ac:dyDescent="0.3">
      <c r="A55" s="689"/>
      <c r="B55" s="694"/>
      <c r="C55" s="695"/>
      <c r="D55" s="698"/>
      <c r="E55" s="510" t="s">
        <v>39</v>
      </c>
      <c r="F55" s="505" t="str">
        <f>IFERROR(ROUND(AVERAGE(F53:F54),0),"")</f>
        <v/>
      </c>
      <c r="G55" s="505" t="str">
        <f t="shared" ref="G55" si="164">IFERROR(ROUND(AVERAGE(G53:G54),0),"")</f>
        <v/>
      </c>
      <c r="H55" s="505" t="str">
        <f t="shared" ref="H55" si="165">IFERROR(ROUND(AVERAGE(H53:H54),0),"")</f>
        <v/>
      </c>
      <c r="I55" s="505" t="str">
        <f t="shared" ref="I55" si="166">IFERROR(ROUND(AVERAGE(I53:I54),0),"")</f>
        <v/>
      </c>
      <c r="J55" s="505" t="str">
        <f t="shared" ref="J55" si="167">IFERROR(ROUND(AVERAGE(J53:J54),0),"")</f>
        <v/>
      </c>
      <c r="K55" s="505" t="str">
        <f t="shared" ref="K55" si="168">IFERROR(ROUND(AVERAGE(K53:K54),0),"")</f>
        <v/>
      </c>
      <c r="L55" s="505" t="str">
        <f t="shared" ref="L55" si="169">IFERROR(ROUND(AVERAGE(L53:L54),0),"")</f>
        <v/>
      </c>
      <c r="M55" s="505" t="str">
        <f t="shared" ref="M55" si="170">IFERROR(ROUND(AVERAGE(M53:M54),0),"")</f>
        <v/>
      </c>
      <c r="N55" s="505" t="str">
        <f t="shared" ref="N55" si="171">IFERROR(ROUND(AVERAGE(N53:N54),0),"")</f>
        <v/>
      </c>
      <c r="O55" s="505" t="str">
        <f t="shared" ref="O55" si="172">IFERROR(ROUND(AVERAGE(O53:O54),0),"")</f>
        <v/>
      </c>
      <c r="P55" s="505" t="str">
        <f t="shared" ref="P55" si="173">IFERROR(ROUND(AVERAGE(P53:P54),0),"")</f>
        <v/>
      </c>
      <c r="Q55" s="505" t="str">
        <f t="shared" ref="Q55" si="174">IFERROR(ROUND(AVERAGE(Q53:Q54),0),"")</f>
        <v/>
      </c>
      <c r="R55" s="505" t="str">
        <f t="shared" ref="R55" si="175">IFERROR(ROUND(AVERAGE(R53:R54),0),"")</f>
        <v/>
      </c>
      <c r="S55" s="505" t="str">
        <f t="shared" ref="S55" si="176">IFERROR(ROUND(AVERAGE(S53:S54),0),"")</f>
        <v/>
      </c>
      <c r="T55" s="505" t="str">
        <f t="shared" ref="T55" si="177">IFERROR(ROUND(AVERAGE(T53:T54),0),"")</f>
        <v/>
      </c>
      <c r="U55" s="505" t="str">
        <f t="shared" ref="U55" si="178">IFERROR(ROUND(AVERAGE(U53:U54),0),"")</f>
        <v/>
      </c>
      <c r="V55" s="505" t="str">
        <f t="shared" ref="V55" si="179">IFERROR(ROUND(AVERAGE(V53:V54),0),"")</f>
        <v/>
      </c>
      <c r="W55" s="505" t="str">
        <f t="shared" ref="W55" si="180">IFERROR(ROUND(AVERAGE(W53:W54),0),"")</f>
        <v/>
      </c>
      <c r="X55" s="506">
        <f>X53+X54</f>
        <v>0</v>
      </c>
      <c r="Y55" s="507">
        <f>Y53+Y54</f>
        <v>0</v>
      </c>
      <c r="Z55" s="576" t="e">
        <f t="shared" si="53"/>
        <v>#DIV/0!</v>
      </c>
      <c r="AA55" s="508">
        <f t="shared" si="54"/>
        <v>0</v>
      </c>
      <c r="AB55" s="509" t="e">
        <f>IF(OR(F55=1,G55=1,H55=1,I55=1,J55=1,K55=1,L55=1,M55=1,N55=1,O55=1,P55=1,Q55=1,R55=1,S55=1,T55=1,U55=1,V55=1,W55=1),1,ROUND(SUM(F55:W55)/$U$2,0))</f>
        <v>#DIV/0!</v>
      </c>
    </row>
    <row r="56" spans="1:28" ht="20.100000000000001" customHeight="1" x14ac:dyDescent="0.25">
      <c r="A56" s="687">
        <f>Emrat!A57</f>
        <v>18</v>
      </c>
      <c r="B56" s="690">
        <f>Emrat!B57</f>
        <v>0</v>
      </c>
      <c r="C56" s="691"/>
      <c r="D56" s="696">
        <f>Emrat!C57</f>
        <v>0</v>
      </c>
      <c r="E56" s="110" t="s">
        <v>111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15"/>
      <c r="Y56" s="116"/>
      <c r="Z56" s="574" t="e">
        <f t="shared" si="53"/>
        <v>#DIV/0!</v>
      </c>
      <c r="AA56" s="119">
        <f t="shared" si="54"/>
        <v>0</v>
      </c>
      <c r="AB56" s="121" t="e">
        <f t="shared" ref="AB56" si="181">IF(OR(F56=1,G56=1,H56=1,I56=1,J56=1,K56=1,L56=1,M56=1,N56=1,O56=1,P56=1,Q56=1,R56=1,S56=1,T56=1,U56=1,V56=1,W56=1),1,ROUND(SUM(F56:W56)/$U$2,0))</f>
        <v>#DIV/0!</v>
      </c>
    </row>
    <row r="57" spans="1:28" ht="20.100000000000001" customHeight="1" thickBot="1" x14ac:dyDescent="0.3">
      <c r="A57" s="688"/>
      <c r="B57" s="692"/>
      <c r="C57" s="693"/>
      <c r="D57" s="697"/>
      <c r="E57" s="127" t="s">
        <v>112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17"/>
      <c r="Y57" s="118"/>
      <c r="Z57" s="575" t="e">
        <f t="shared" si="53"/>
        <v>#DIV/0!</v>
      </c>
      <c r="AA57" s="120">
        <f t="shared" si="54"/>
        <v>0</v>
      </c>
      <c r="AB57" s="122" t="e">
        <f>IF(OR(F57=1,G57=1,H57=1,I57=1,J57=1,K57=1,L57=1,M57=1,N57=1,O57=1,P57=1,Q57=1,R57=1,S57=1,T57=1,U57=1,V57=1,W57=1),1,ROUND(SUM(F57:W57)/$U$2,0))</f>
        <v>#DIV/0!</v>
      </c>
    </row>
    <row r="58" spans="1:28" ht="20.100000000000001" customHeight="1" thickTop="1" thickBot="1" x14ac:dyDescent="0.3">
      <c r="A58" s="689"/>
      <c r="B58" s="694"/>
      <c r="C58" s="695"/>
      <c r="D58" s="698"/>
      <c r="E58" s="510" t="s">
        <v>39</v>
      </c>
      <c r="F58" s="505" t="str">
        <f>IFERROR(ROUND(AVERAGE(F56:F57),0),"")</f>
        <v/>
      </c>
      <c r="G58" s="505" t="str">
        <f t="shared" ref="G58" si="182">IFERROR(ROUND(AVERAGE(G56:G57),0),"")</f>
        <v/>
      </c>
      <c r="H58" s="505" t="str">
        <f t="shared" ref="H58" si="183">IFERROR(ROUND(AVERAGE(H56:H57),0),"")</f>
        <v/>
      </c>
      <c r="I58" s="505" t="str">
        <f t="shared" ref="I58" si="184">IFERROR(ROUND(AVERAGE(I56:I57),0),"")</f>
        <v/>
      </c>
      <c r="J58" s="505" t="str">
        <f t="shared" ref="J58" si="185">IFERROR(ROUND(AVERAGE(J56:J57),0),"")</f>
        <v/>
      </c>
      <c r="K58" s="505" t="str">
        <f t="shared" ref="K58" si="186">IFERROR(ROUND(AVERAGE(K56:K57),0),"")</f>
        <v/>
      </c>
      <c r="L58" s="505" t="str">
        <f t="shared" ref="L58" si="187">IFERROR(ROUND(AVERAGE(L56:L57),0),"")</f>
        <v/>
      </c>
      <c r="M58" s="505" t="str">
        <f t="shared" ref="M58" si="188">IFERROR(ROUND(AVERAGE(M56:M57),0),"")</f>
        <v/>
      </c>
      <c r="N58" s="505" t="str">
        <f t="shared" ref="N58" si="189">IFERROR(ROUND(AVERAGE(N56:N57),0),"")</f>
        <v/>
      </c>
      <c r="O58" s="505" t="str">
        <f t="shared" ref="O58" si="190">IFERROR(ROUND(AVERAGE(O56:O57),0),"")</f>
        <v/>
      </c>
      <c r="P58" s="505" t="str">
        <f t="shared" ref="P58" si="191">IFERROR(ROUND(AVERAGE(P56:P57),0),"")</f>
        <v/>
      </c>
      <c r="Q58" s="505" t="str">
        <f t="shared" ref="Q58" si="192">IFERROR(ROUND(AVERAGE(Q56:Q57),0),"")</f>
        <v/>
      </c>
      <c r="R58" s="505" t="str">
        <f t="shared" ref="R58" si="193">IFERROR(ROUND(AVERAGE(R56:R57),0),"")</f>
        <v/>
      </c>
      <c r="S58" s="505" t="str">
        <f t="shared" ref="S58" si="194">IFERROR(ROUND(AVERAGE(S56:S57),0),"")</f>
        <v/>
      </c>
      <c r="T58" s="505" t="str">
        <f t="shared" ref="T58" si="195">IFERROR(ROUND(AVERAGE(T56:T57),0),"")</f>
        <v/>
      </c>
      <c r="U58" s="505" t="str">
        <f t="shared" ref="U58" si="196">IFERROR(ROUND(AVERAGE(U56:U57),0),"")</f>
        <v/>
      </c>
      <c r="V58" s="505" t="str">
        <f t="shared" ref="V58" si="197">IFERROR(ROUND(AVERAGE(V56:V57),0),"")</f>
        <v/>
      </c>
      <c r="W58" s="505" t="str">
        <f t="shared" ref="W58" si="198">IFERROR(ROUND(AVERAGE(W56:W57),0),"")</f>
        <v/>
      </c>
      <c r="X58" s="506">
        <f>X56+X57</f>
        <v>0</v>
      </c>
      <c r="Y58" s="507">
        <f>Y56+Y57</f>
        <v>0</v>
      </c>
      <c r="Z58" s="576" t="e">
        <f t="shared" si="53"/>
        <v>#DIV/0!</v>
      </c>
      <c r="AA58" s="508">
        <f t="shared" si="54"/>
        <v>0</v>
      </c>
      <c r="AB58" s="509" t="e">
        <f>IF(OR(F58=1,G58=1,H58=1,I58=1,J58=1,K58=1,L58=1,M58=1,N58=1,O58=1,P58=1,Q58=1,R58=1,S58=1,T58=1,U58=1,V58=1,W58=1),1,ROUND(SUM(F58:W58)/$U$2,0))</f>
        <v>#DIV/0!</v>
      </c>
    </row>
    <row r="59" spans="1:28" ht="20.100000000000001" customHeight="1" x14ac:dyDescent="0.25">
      <c r="A59" s="687">
        <f>Emrat!A60</f>
        <v>19</v>
      </c>
      <c r="B59" s="690">
        <f>Emrat!B60</f>
        <v>0</v>
      </c>
      <c r="C59" s="691"/>
      <c r="D59" s="696">
        <f>Emrat!C60</f>
        <v>0</v>
      </c>
      <c r="E59" s="110" t="s">
        <v>111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15"/>
      <c r="Y59" s="116"/>
      <c r="Z59" s="574" t="e">
        <f t="shared" si="53"/>
        <v>#DIV/0!</v>
      </c>
      <c r="AA59" s="119">
        <f t="shared" si="54"/>
        <v>0</v>
      </c>
      <c r="AB59" s="121" t="e">
        <f t="shared" ref="AB59" si="199">IF(OR(F59=1,G59=1,H59=1,I59=1,J59=1,K59=1,L59=1,M59=1,N59=1,O59=1,P59=1,Q59=1,R59=1,S59=1,T59=1,U59=1,V59=1,W59=1),1,ROUND(SUM(F59:W59)/$U$2,0))</f>
        <v>#DIV/0!</v>
      </c>
    </row>
    <row r="60" spans="1:28" ht="20.100000000000001" customHeight="1" thickBot="1" x14ac:dyDescent="0.3">
      <c r="A60" s="688"/>
      <c r="B60" s="692"/>
      <c r="C60" s="693"/>
      <c r="D60" s="697"/>
      <c r="E60" s="127" t="s">
        <v>112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17"/>
      <c r="Y60" s="118"/>
      <c r="Z60" s="575" t="e">
        <f t="shared" si="53"/>
        <v>#DIV/0!</v>
      </c>
      <c r="AA60" s="120">
        <f t="shared" si="54"/>
        <v>0</v>
      </c>
      <c r="AB60" s="122" t="e">
        <f>IF(OR(F60=1,G60=1,H60=1,I60=1,J60=1,K60=1,L60=1,M60=1,N60=1,O60=1,P60=1,Q60=1,R60=1,S60=1,T60=1,U60=1,V60=1,W60=1),1,ROUND(SUM(F60:W60)/$U$2,0))</f>
        <v>#DIV/0!</v>
      </c>
    </row>
    <row r="61" spans="1:28" ht="20.100000000000001" customHeight="1" thickTop="1" thickBot="1" x14ac:dyDescent="0.3">
      <c r="A61" s="689"/>
      <c r="B61" s="694"/>
      <c r="C61" s="695"/>
      <c r="D61" s="698"/>
      <c r="E61" s="510" t="s">
        <v>39</v>
      </c>
      <c r="F61" s="505" t="str">
        <f>IFERROR(ROUND(AVERAGE(F59:F60),0),"")</f>
        <v/>
      </c>
      <c r="G61" s="505" t="str">
        <f t="shared" ref="G61" si="200">IFERROR(ROUND(AVERAGE(G59:G60),0),"")</f>
        <v/>
      </c>
      <c r="H61" s="505" t="str">
        <f t="shared" ref="H61" si="201">IFERROR(ROUND(AVERAGE(H59:H60),0),"")</f>
        <v/>
      </c>
      <c r="I61" s="505" t="str">
        <f t="shared" ref="I61" si="202">IFERROR(ROUND(AVERAGE(I59:I60),0),"")</f>
        <v/>
      </c>
      <c r="J61" s="505" t="str">
        <f t="shared" ref="J61" si="203">IFERROR(ROUND(AVERAGE(J59:J60),0),"")</f>
        <v/>
      </c>
      <c r="K61" s="505" t="str">
        <f t="shared" ref="K61" si="204">IFERROR(ROUND(AVERAGE(K59:K60),0),"")</f>
        <v/>
      </c>
      <c r="L61" s="505" t="str">
        <f t="shared" ref="L61" si="205">IFERROR(ROUND(AVERAGE(L59:L60),0),"")</f>
        <v/>
      </c>
      <c r="M61" s="505" t="str">
        <f t="shared" ref="M61" si="206">IFERROR(ROUND(AVERAGE(M59:M60),0),"")</f>
        <v/>
      </c>
      <c r="N61" s="505" t="str">
        <f t="shared" ref="N61" si="207">IFERROR(ROUND(AVERAGE(N59:N60),0),"")</f>
        <v/>
      </c>
      <c r="O61" s="505" t="str">
        <f t="shared" ref="O61" si="208">IFERROR(ROUND(AVERAGE(O59:O60),0),"")</f>
        <v/>
      </c>
      <c r="P61" s="505" t="str">
        <f t="shared" ref="P61" si="209">IFERROR(ROUND(AVERAGE(P59:P60),0),"")</f>
        <v/>
      </c>
      <c r="Q61" s="505" t="str">
        <f t="shared" ref="Q61" si="210">IFERROR(ROUND(AVERAGE(Q59:Q60),0),"")</f>
        <v/>
      </c>
      <c r="R61" s="505" t="str">
        <f t="shared" ref="R61" si="211">IFERROR(ROUND(AVERAGE(R59:R60),0),"")</f>
        <v/>
      </c>
      <c r="S61" s="505" t="str">
        <f t="shared" ref="S61" si="212">IFERROR(ROUND(AVERAGE(S59:S60),0),"")</f>
        <v/>
      </c>
      <c r="T61" s="505" t="str">
        <f t="shared" ref="T61" si="213">IFERROR(ROUND(AVERAGE(T59:T60),0),"")</f>
        <v/>
      </c>
      <c r="U61" s="505" t="str">
        <f t="shared" ref="U61" si="214">IFERROR(ROUND(AVERAGE(U59:U60),0),"")</f>
        <v/>
      </c>
      <c r="V61" s="505" t="str">
        <f t="shared" ref="V61" si="215">IFERROR(ROUND(AVERAGE(V59:V60),0),"")</f>
        <v/>
      </c>
      <c r="W61" s="505" t="str">
        <f t="shared" ref="W61" si="216">IFERROR(ROUND(AVERAGE(W59:W60),0),"")</f>
        <v/>
      </c>
      <c r="X61" s="506">
        <f>X59+X60</f>
        <v>0</v>
      </c>
      <c r="Y61" s="507">
        <f>Y59+Y60</f>
        <v>0</v>
      </c>
      <c r="Z61" s="576" t="e">
        <f t="shared" si="53"/>
        <v>#DIV/0!</v>
      </c>
      <c r="AA61" s="508">
        <f t="shared" si="54"/>
        <v>0</v>
      </c>
      <c r="AB61" s="509" t="e">
        <f>IF(OR(F61=1,G61=1,H61=1,I61=1,J61=1,K61=1,L61=1,M61=1,N61=1,O61=1,P61=1,Q61=1,R61=1,S61=1,T61=1,U61=1,V61=1,W61=1),1,ROUND(SUM(F61:W61)/$U$2,0))</f>
        <v>#DIV/0!</v>
      </c>
    </row>
    <row r="62" spans="1:28" ht="20.100000000000001" customHeight="1" x14ac:dyDescent="0.25">
      <c r="A62" s="687">
        <f>Emrat!A63</f>
        <v>20</v>
      </c>
      <c r="B62" s="690">
        <f>Emrat!B63</f>
        <v>0</v>
      </c>
      <c r="C62" s="691"/>
      <c r="D62" s="696">
        <f>Emrat!C63</f>
        <v>0</v>
      </c>
      <c r="E62" s="110" t="s">
        <v>111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15"/>
      <c r="Y62" s="116"/>
      <c r="Z62" s="574" t="e">
        <f t="shared" si="53"/>
        <v>#DIV/0!</v>
      </c>
      <c r="AA62" s="119">
        <f t="shared" si="54"/>
        <v>0</v>
      </c>
      <c r="AB62" s="121" t="e">
        <f t="shared" ref="AB62" si="217">IF(OR(F62=1,G62=1,H62=1,I62=1,J62=1,K62=1,L62=1,M62=1,N62=1,O62=1,P62=1,Q62=1,R62=1,S62=1,T62=1,U62=1,V62=1,W62=1),1,ROUND(SUM(F62:W62)/$U$2,0))</f>
        <v>#DIV/0!</v>
      </c>
    </row>
    <row r="63" spans="1:28" ht="20.100000000000001" customHeight="1" thickBot="1" x14ac:dyDescent="0.3">
      <c r="A63" s="688"/>
      <c r="B63" s="692"/>
      <c r="C63" s="693"/>
      <c r="D63" s="697"/>
      <c r="E63" s="127" t="s">
        <v>112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17"/>
      <c r="Y63" s="118"/>
      <c r="Z63" s="575" t="e">
        <f t="shared" si="53"/>
        <v>#DIV/0!</v>
      </c>
      <c r="AA63" s="120">
        <f t="shared" si="54"/>
        <v>0</v>
      </c>
      <c r="AB63" s="122" t="e">
        <f>IF(OR(F63=1,G63=1,H63=1,I63=1,J63=1,K63=1,L63=1,M63=1,N63=1,O63=1,P63=1,Q63=1,R63=1,S63=1,T63=1,U63=1,V63=1,W63=1),1,ROUND(SUM(F63:W63)/$U$2,0))</f>
        <v>#DIV/0!</v>
      </c>
    </row>
    <row r="64" spans="1:28" ht="20.100000000000001" customHeight="1" thickTop="1" thickBot="1" x14ac:dyDescent="0.3">
      <c r="A64" s="689"/>
      <c r="B64" s="694"/>
      <c r="C64" s="695"/>
      <c r="D64" s="698"/>
      <c r="E64" s="510" t="s">
        <v>39</v>
      </c>
      <c r="F64" s="505" t="str">
        <f>IFERROR(ROUND(AVERAGE(F62:F63),0),"")</f>
        <v/>
      </c>
      <c r="G64" s="505" t="str">
        <f t="shared" ref="G64" si="218">IFERROR(ROUND(AVERAGE(G62:G63),0),"")</f>
        <v/>
      </c>
      <c r="H64" s="505" t="str">
        <f t="shared" ref="H64" si="219">IFERROR(ROUND(AVERAGE(H62:H63),0),"")</f>
        <v/>
      </c>
      <c r="I64" s="505" t="str">
        <f t="shared" ref="I64" si="220">IFERROR(ROUND(AVERAGE(I62:I63),0),"")</f>
        <v/>
      </c>
      <c r="J64" s="505" t="str">
        <f t="shared" ref="J64" si="221">IFERROR(ROUND(AVERAGE(J62:J63),0),"")</f>
        <v/>
      </c>
      <c r="K64" s="505" t="str">
        <f t="shared" ref="K64" si="222">IFERROR(ROUND(AVERAGE(K62:K63),0),"")</f>
        <v/>
      </c>
      <c r="L64" s="505" t="str">
        <f t="shared" ref="L64" si="223">IFERROR(ROUND(AVERAGE(L62:L63),0),"")</f>
        <v/>
      </c>
      <c r="M64" s="505" t="str">
        <f t="shared" ref="M64" si="224">IFERROR(ROUND(AVERAGE(M62:M63),0),"")</f>
        <v/>
      </c>
      <c r="N64" s="505" t="str">
        <f t="shared" ref="N64" si="225">IFERROR(ROUND(AVERAGE(N62:N63),0),"")</f>
        <v/>
      </c>
      <c r="O64" s="505" t="str">
        <f t="shared" ref="O64" si="226">IFERROR(ROUND(AVERAGE(O62:O63),0),"")</f>
        <v/>
      </c>
      <c r="P64" s="505" t="str">
        <f t="shared" ref="P64" si="227">IFERROR(ROUND(AVERAGE(P62:P63),0),"")</f>
        <v/>
      </c>
      <c r="Q64" s="505" t="str">
        <f t="shared" ref="Q64" si="228">IFERROR(ROUND(AVERAGE(Q62:Q63),0),"")</f>
        <v/>
      </c>
      <c r="R64" s="505" t="str">
        <f t="shared" ref="R64" si="229">IFERROR(ROUND(AVERAGE(R62:R63),0),"")</f>
        <v/>
      </c>
      <c r="S64" s="505" t="str">
        <f t="shared" ref="S64" si="230">IFERROR(ROUND(AVERAGE(S62:S63),0),"")</f>
        <v/>
      </c>
      <c r="T64" s="505" t="str">
        <f t="shared" ref="T64" si="231">IFERROR(ROUND(AVERAGE(T62:T63),0),"")</f>
        <v/>
      </c>
      <c r="U64" s="505" t="str">
        <f t="shared" ref="U64" si="232">IFERROR(ROUND(AVERAGE(U62:U63),0),"")</f>
        <v/>
      </c>
      <c r="V64" s="505" t="str">
        <f t="shared" ref="V64" si="233">IFERROR(ROUND(AVERAGE(V62:V63),0),"")</f>
        <v/>
      </c>
      <c r="W64" s="505" t="str">
        <f t="shared" ref="W64" si="234">IFERROR(ROUND(AVERAGE(W62:W63),0),"")</f>
        <v/>
      </c>
      <c r="X64" s="506">
        <f>X62+X63</f>
        <v>0</v>
      </c>
      <c r="Y64" s="507">
        <f>Y62+Y63</f>
        <v>0</v>
      </c>
      <c r="Z64" s="576" t="e">
        <f t="shared" si="53"/>
        <v>#DIV/0!</v>
      </c>
      <c r="AA64" s="508">
        <f t="shared" si="54"/>
        <v>0</v>
      </c>
      <c r="AB64" s="509" t="e">
        <f>IF(OR(F64=1,G64=1,H64=1,I64=1,J64=1,K64=1,L64=1,M64=1,N64=1,O64=1,P64=1,Q64=1,R64=1,S64=1,T64=1,U64=1,V64=1,W64=1),1,ROUND(SUM(F64:W64)/$U$2,0))</f>
        <v>#DIV/0!</v>
      </c>
    </row>
    <row r="65" spans="1:28" ht="20.100000000000001" customHeight="1" x14ac:dyDescent="0.25">
      <c r="A65" s="687">
        <f>Emrat!A66</f>
        <v>21</v>
      </c>
      <c r="B65" s="690">
        <f>Emrat!B66</f>
        <v>0</v>
      </c>
      <c r="C65" s="691"/>
      <c r="D65" s="696">
        <f>Emrat!C66</f>
        <v>0</v>
      </c>
      <c r="E65" s="110" t="s">
        <v>111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15"/>
      <c r="Y65" s="116"/>
      <c r="Z65" s="574" t="e">
        <f t="shared" si="53"/>
        <v>#DIV/0!</v>
      </c>
      <c r="AA65" s="119">
        <f t="shared" si="54"/>
        <v>0</v>
      </c>
      <c r="AB65" s="121" t="e">
        <f t="shared" ref="AB65" si="235">IF(OR(F65=1,G65=1,H65=1,I65=1,J65=1,K65=1,L65=1,M65=1,N65=1,O65=1,P65=1,Q65=1,R65=1,S65=1,T65=1,U65=1,V65=1,W65=1),1,ROUND(SUM(F65:W65)/$U$2,0))</f>
        <v>#DIV/0!</v>
      </c>
    </row>
    <row r="66" spans="1:28" ht="20.100000000000001" customHeight="1" thickBot="1" x14ac:dyDescent="0.3">
      <c r="A66" s="688"/>
      <c r="B66" s="692"/>
      <c r="C66" s="693"/>
      <c r="D66" s="697"/>
      <c r="E66" s="127" t="s">
        <v>112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17"/>
      <c r="Y66" s="118"/>
      <c r="Z66" s="575" t="e">
        <f t="shared" si="53"/>
        <v>#DIV/0!</v>
      </c>
      <c r="AA66" s="120">
        <f t="shared" si="54"/>
        <v>0</v>
      </c>
      <c r="AB66" s="122" t="e">
        <f>IF(OR(F66=1,G66=1,H66=1,I66=1,J66=1,K66=1,L66=1,M66=1,N66=1,O66=1,P66=1,Q66=1,R66=1,S66=1,T66=1,U66=1,V66=1,W66=1),1,ROUND(SUM(F66:W66)/$U$2,0))</f>
        <v>#DIV/0!</v>
      </c>
    </row>
    <row r="67" spans="1:28" ht="20.100000000000001" customHeight="1" thickTop="1" thickBot="1" x14ac:dyDescent="0.3">
      <c r="A67" s="689"/>
      <c r="B67" s="694"/>
      <c r="C67" s="695"/>
      <c r="D67" s="698"/>
      <c r="E67" s="510" t="s">
        <v>39</v>
      </c>
      <c r="F67" s="505" t="str">
        <f>IFERROR(ROUND(AVERAGE(F65:F66),0),"")</f>
        <v/>
      </c>
      <c r="G67" s="505" t="str">
        <f t="shared" ref="G67" si="236">IFERROR(ROUND(AVERAGE(G65:G66),0),"")</f>
        <v/>
      </c>
      <c r="H67" s="505" t="str">
        <f t="shared" ref="H67" si="237">IFERROR(ROUND(AVERAGE(H65:H66),0),"")</f>
        <v/>
      </c>
      <c r="I67" s="505" t="str">
        <f t="shared" ref="I67" si="238">IFERROR(ROUND(AVERAGE(I65:I66),0),"")</f>
        <v/>
      </c>
      <c r="J67" s="505" t="str">
        <f t="shared" ref="J67" si="239">IFERROR(ROUND(AVERAGE(J65:J66),0),"")</f>
        <v/>
      </c>
      <c r="K67" s="505" t="str">
        <f t="shared" ref="K67" si="240">IFERROR(ROUND(AVERAGE(K65:K66),0),"")</f>
        <v/>
      </c>
      <c r="L67" s="505" t="str">
        <f t="shared" ref="L67" si="241">IFERROR(ROUND(AVERAGE(L65:L66),0),"")</f>
        <v/>
      </c>
      <c r="M67" s="505" t="str">
        <f t="shared" ref="M67" si="242">IFERROR(ROUND(AVERAGE(M65:M66),0),"")</f>
        <v/>
      </c>
      <c r="N67" s="505" t="str">
        <f t="shared" ref="N67" si="243">IFERROR(ROUND(AVERAGE(N65:N66),0),"")</f>
        <v/>
      </c>
      <c r="O67" s="505" t="str">
        <f t="shared" ref="O67" si="244">IFERROR(ROUND(AVERAGE(O65:O66),0),"")</f>
        <v/>
      </c>
      <c r="P67" s="505" t="str">
        <f t="shared" ref="P67" si="245">IFERROR(ROUND(AVERAGE(P65:P66),0),"")</f>
        <v/>
      </c>
      <c r="Q67" s="505" t="str">
        <f t="shared" ref="Q67" si="246">IFERROR(ROUND(AVERAGE(Q65:Q66),0),"")</f>
        <v/>
      </c>
      <c r="R67" s="505" t="str">
        <f t="shared" ref="R67" si="247">IFERROR(ROUND(AVERAGE(R65:R66),0),"")</f>
        <v/>
      </c>
      <c r="S67" s="505" t="str">
        <f t="shared" ref="S67" si="248">IFERROR(ROUND(AVERAGE(S65:S66),0),"")</f>
        <v/>
      </c>
      <c r="T67" s="505" t="str">
        <f t="shared" ref="T67" si="249">IFERROR(ROUND(AVERAGE(T65:T66),0),"")</f>
        <v/>
      </c>
      <c r="U67" s="505" t="str">
        <f t="shared" ref="U67" si="250">IFERROR(ROUND(AVERAGE(U65:U66),0),"")</f>
        <v/>
      </c>
      <c r="V67" s="505" t="str">
        <f t="shared" ref="V67" si="251">IFERROR(ROUND(AVERAGE(V65:V66),0),"")</f>
        <v/>
      </c>
      <c r="W67" s="505" t="str">
        <f t="shared" ref="W67" si="252">IFERROR(ROUND(AVERAGE(W65:W66),0),"")</f>
        <v/>
      </c>
      <c r="X67" s="506">
        <f>X65+X66</f>
        <v>0</v>
      </c>
      <c r="Y67" s="507">
        <f>Y65+Y66</f>
        <v>0</v>
      </c>
      <c r="Z67" s="576" t="e">
        <f t="shared" si="53"/>
        <v>#DIV/0!</v>
      </c>
      <c r="AA67" s="508">
        <f t="shared" si="54"/>
        <v>0</v>
      </c>
      <c r="AB67" s="509" t="e">
        <f>IF(OR(F67=1,G67=1,H67=1,I67=1,J67=1,K67=1,L67=1,M67=1,N67=1,O67=1,P67=1,Q67=1,R67=1,S67=1,T67=1,U67=1,V67=1,W67=1),1,ROUND(SUM(F67:W67)/$U$2,0))</f>
        <v>#DIV/0!</v>
      </c>
    </row>
    <row r="68" spans="1:28" ht="20.100000000000001" customHeight="1" x14ac:dyDescent="0.25">
      <c r="A68" s="687">
        <f>Emrat!A69</f>
        <v>22</v>
      </c>
      <c r="B68" s="690">
        <f>Emrat!B69</f>
        <v>0</v>
      </c>
      <c r="C68" s="691"/>
      <c r="D68" s="696">
        <f>Emrat!C69</f>
        <v>0</v>
      </c>
      <c r="E68" s="110" t="s">
        <v>111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15"/>
      <c r="Y68" s="116"/>
      <c r="Z68" s="574" t="e">
        <f t="shared" si="53"/>
        <v>#DIV/0!</v>
      </c>
      <c r="AA68" s="119">
        <f t="shared" si="54"/>
        <v>0</v>
      </c>
      <c r="AB68" s="121" t="e">
        <f t="shared" ref="AB68" si="253">IF(OR(F68=1,G68=1,H68=1,I68=1,J68=1,K68=1,L68=1,M68=1,N68=1,O68=1,P68=1,Q68=1,R68=1,S68=1,T68=1,U68=1,V68=1,W68=1),1,ROUND(SUM(F68:W68)/$U$2,0))</f>
        <v>#DIV/0!</v>
      </c>
    </row>
    <row r="69" spans="1:28" ht="20.100000000000001" customHeight="1" thickBot="1" x14ac:dyDescent="0.3">
      <c r="A69" s="688"/>
      <c r="B69" s="692"/>
      <c r="C69" s="693"/>
      <c r="D69" s="697"/>
      <c r="E69" s="127" t="s">
        <v>112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17"/>
      <c r="Y69" s="118"/>
      <c r="Z69" s="575" t="e">
        <f t="shared" si="53"/>
        <v>#DIV/0!</v>
      </c>
      <c r="AA69" s="120">
        <f t="shared" si="54"/>
        <v>0</v>
      </c>
      <c r="AB69" s="122" t="e">
        <f>IF(OR(F69=1,G69=1,H69=1,I69=1,J69=1,K69=1,L69=1,M69=1,N69=1,O69=1,P69=1,Q69=1,R69=1,S69=1,T69=1,U69=1,V69=1,W69=1),1,ROUND(SUM(F69:W69)/$U$2,0))</f>
        <v>#DIV/0!</v>
      </c>
    </row>
    <row r="70" spans="1:28" ht="20.100000000000001" customHeight="1" thickTop="1" thickBot="1" x14ac:dyDescent="0.3">
      <c r="A70" s="689"/>
      <c r="B70" s="694"/>
      <c r="C70" s="695"/>
      <c r="D70" s="698"/>
      <c r="E70" s="510" t="s">
        <v>39</v>
      </c>
      <c r="F70" s="505" t="str">
        <f>IFERROR(ROUND(AVERAGE(F68:F69),0),"")</f>
        <v/>
      </c>
      <c r="G70" s="505" t="str">
        <f t="shared" ref="G70" si="254">IFERROR(ROUND(AVERAGE(G68:G69),0),"")</f>
        <v/>
      </c>
      <c r="H70" s="505" t="str">
        <f t="shared" ref="H70" si="255">IFERROR(ROUND(AVERAGE(H68:H69),0),"")</f>
        <v/>
      </c>
      <c r="I70" s="505" t="str">
        <f t="shared" ref="I70" si="256">IFERROR(ROUND(AVERAGE(I68:I69),0),"")</f>
        <v/>
      </c>
      <c r="J70" s="505" t="str">
        <f t="shared" ref="J70" si="257">IFERROR(ROUND(AVERAGE(J68:J69),0),"")</f>
        <v/>
      </c>
      <c r="K70" s="505" t="str">
        <f t="shared" ref="K70" si="258">IFERROR(ROUND(AVERAGE(K68:K69),0),"")</f>
        <v/>
      </c>
      <c r="L70" s="505" t="str">
        <f t="shared" ref="L70" si="259">IFERROR(ROUND(AVERAGE(L68:L69),0),"")</f>
        <v/>
      </c>
      <c r="M70" s="505" t="str">
        <f t="shared" ref="M70" si="260">IFERROR(ROUND(AVERAGE(M68:M69),0),"")</f>
        <v/>
      </c>
      <c r="N70" s="505" t="str">
        <f t="shared" ref="N70" si="261">IFERROR(ROUND(AVERAGE(N68:N69),0),"")</f>
        <v/>
      </c>
      <c r="O70" s="505" t="str">
        <f t="shared" ref="O70" si="262">IFERROR(ROUND(AVERAGE(O68:O69),0),"")</f>
        <v/>
      </c>
      <c r="P70" s="505" t="str">
        <f t="shared" ref="P70" si="263">IFERROR(ROUND(AVERAGE(P68:P69),0),"")</f>
        <v/>
      </c>
      <c r="Q70" s="505" t="str">
        <f t="shared" ref="Q70" si="264">IFERROR(ROUND(AVERAGE(Q68:Q69),0),"")</f>
        <v/>
      </c>
      <c r="R70" s="505" t="str">
        <f t="shared" ref="R70" si="265">IFERROR(ROUND(AVERAGE(R68:R69),0),"")</f>
        <v/>
      </c>
      <c r="S70" s="505" t="str">
        <f t="shared" ref="S70" si="266">IFERROR(ROUND(AVERAGE(S68:S69),0),"")</f>
        <v/>
      </c>
      <c r="T70" s="505" t="str">
        <f t="shared" ref="T70" si="267">IFERROR(ROUND(AVERAGE(T68:T69),0),"")</f>
        <v/>
      </c>
      <c r="U70" s="505" t="str">
        <f t="shared" ref="U70" si="268">IFERROR(ROUND(AVERAGE(U68:U69),0),"")</f>
        <v/>
      </c>
      <c r="V70" s="505" t="str">
        <f t="shared" ref="V70" si="269">IFERROR(ROUND(AVERAGE(V68:V69),0),"")</f>
        <v/>
      </c>
      <c r="W70" s="505" t="str">
        <f t="shared" ref="W70" si="270">IFERROR(ROUND(AVERAGE(W68:W69),0),"")</f>
        <v/>
      </c>
      <c r="X70" s="506">
        <f>X68+X69</f>
        <v>0</v>
      </c>
      <c r="Y70" s="507">
        <f>Y68+Y69</f>
        <v>0</v>
      </c>
      <c r="Z70" s="576" t="e">
        <f t="shared" si="53"/>
        <v>#DIV/0!</v>
      </c>
      <c r="AA70" s="508">
        <f t="shared" si="54"/>
        <v>0</v>
      </c>
      <c r="AB70" s="509" t="e">
        <f>IF(OR(F70=1,G70=1,H70=1,I70=1,J70=1,K70=1,L70=1,M70=1,N70=1,O70=1,P70=1,Q70=1,R70=1,S70=1,T70=1,U70=1,V70=1,W70=1),1,ROUND(SUM(F70:W70)/$U$2,0))</f>
        <v>#DIV/0!</v>
      </c>
    </row>
    <row r="71" spans="1:28" ht="20.100000000000001" customHeight="1" x14ac:dyDescent="0.25">
      <c r="A71" s="687">
        <f>Emrat!A72</f>
        <v>23</v>
      </c>
      <c r="B71" s="690">
        <f>Emrat!B72</f>
        <v>0</v>
      </c>
      <c r="C71" s="691"/>
      <c r="D71" s="696">
        <f>Emrat!C72</f>
        <v>0</v>
      </c>
      <c r="E71" s="110" t="s">
        <v>111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15"/>
      <c r="Y71" s="116"/>
      <c r="Z71" s="574" t="e">
        <f t="shared" si="53"/>
        <v>#DIV/0!</v>
      </c>
      <c r="AA71" s="119">
        <f t="shared" si="54"/>
        <v>0</v>
      </c>
      <c r="AB71" s="121" t="e">
        <f t="shared" ref="AB71" si="271">IF(OR(F71=1,G71=1,H71=1,I71=1,J71=1,K71=1,L71=1,M71=1,N71=1,O71=1,P71=1,Q71=1,R71=1,S71=1,T71=1,U71=1,V71=1,W71=1),1,ROUND(SUM(F71:W71)/$U$2,0))</f>
        <v>#DIV/0!</v>
      </c>
    </row>
    <row r="72" spans="1:28" ht="20.100000000000001" customHeight="1" thickBot="1" x14ac:dyDescent="0.3">
      <c r="A72" s="688"/>
      <c r="B72" s="692"/>
      <c r="C72" s="693"/>
      <c r="D72" s="697"/>
      <c r="E72" s="127" t="s">
        <v>112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17"/>
      <c r="Y72" s="118"/>
      <c r="Z72" s="575" t="e">
        <f t="shared" si="53"/>
        <v>#DIV/0!</v>
      </c>
      <c r="AA72" s="120">
        <f t="shared" si="54"/>
        <v>0</v>
      </c>
      <c r="AB72" s="122" t="e">
        <f>IF(OR(F72=1,G72=1,H72=1,I72=1,J72=1,K72=1,L72=1,M72=1,N72=1,O72=1,P72=1,Q72=1,R72=1,S72=1,T72=1,U72=1,V72=1,W72=1),1,ROUND(SUM(F72:W72)/$U$2,0))</f>
        <v>#DIV/0!</v>
      </c>
    </row>
    <row r="73" spans="1:28" ht="20.100000000000001" customHeight="1" thickTop="1" thickBot="1" x14ac:dyDescent="0.3">
      <c r="A73" s="689"/>
      <c r="B73" s="694"/>
      <c r="C73" s="695"/>
      <c r="D73" s="698"/>
      <c r="E73" s="510" t="s">
        <v>39</v>
      </c>
      <c r="F73" s="505" t="str">
        <f>IFERROR(ROUND(AVERAGE(F71:F72),0),"")</f>
        <v/>
      </c>
      <c r="G73" s="505" t="str">
        <f t="shared" ref="G73" si="272">IFERROR(ROUND(AVERAGE(G71:G72),0),"")</f>
        <v/>
      </c>
      <c r="H73" s="505" t="str">
        <f t="shared" ref="H73" si="273">IFERROR(ROUND(AVERAGE(H71:H72),0),"")</f>
        <v/>
      </c>
      <c r="I73" s="505" t="str">
        <f t="shared" ref="I73" si="274">IFERROR(ROUND(AVERAGE(I71:I72),0),"")</f>
        <v/>
      </c>
      <c r="J73" s="505" t="str">
        <f t="shared" ref="J73" si="275">IFERROR(ROUND(AVERAGE(J71:J72),0),"")</f>
        <v/>
      </c>
      <c r="K73" s="505" t="str">
        <f t="shared" ref="K73" si="276">IFERROR(ROUND(AVERAGE(K71:K72),0),"")</f>
        <v/>
      </c>
      <c r="L73" s="505" t="str">
        <f t="shared" ref="L73" si="277">IFERROR(ROUND(AVERAGE(L71:L72),0),"")</f>
        <v/>
      </c>
      <c r="M73" s="505" t="str">
        <f t="shared" ref="M73" si="278">IFERROR(ROUND(AVERAGE(M71:M72),0),"")</f>
        <v/>
      </c>
      <c r="N73" s="505" t="str">
        <f t="shared" ref="N73" si="279">IFERROR(ROUND(AVERAGE(N71:N72),0),"")</f>
        <v/>
      </c>
      <c r="O73" s="505" t="str">
        <f t="shared" ref="O73" si="280">IFERROR(ROUND(AVERAGE(O71:O72),0),"")</f>
        <v/>
      </c>
      <c r="P73" s="505" t="str">
        <f t="shared" ref="P73" si="281">IFERROR(ROUND(AVERAGE(P71:P72),0),"")</f>
        <v/>
      </c>
      <c r="Q73" s="505" t="str">
        <f t="shared" ref="Q73" si="282">IFERROR(ROUND(AVERAGE(Q71:Q72),0),"")</f>
        <v/>
      </c>
      <c r="R73" s="505" t="str">
        <f t="shared" ref="R73" si="283">IFERROR(ROUND(AVERAGE(R71:R72),0),"")</f>
        <v/>
      </c>
      <c r="S73" s="505" t="str">
        <f t="shared" ref="S73" si="284">IFERROR(ROUND(AVERAGE(S71:S72),0),"")</f>
        <v/>
      </c>
      <c r="T73" s="505" t="str">
        <f t="shared" ref="T73" si="285">IFERROR(ROUND(AVERAGE(T71:T72),0),"")</f>
        <v/>
      </c>
      <c r="U73" s="505" t="str">
        <f t="shared" ref="U73" si="286">IFERROR(ROUND(AVERAGE(U71:U72),0),"")</f>
        <v/>
      </c>
      <c r="V73" s="505" t="str">
        <f t="shared" ref="V73" si="287">IFERROR(ROUND(AVERAGE(V71:V72),0),"")</f>
        <v/>
      </c>
      <c r="W73" s="505" t="str">
        <f t="shared" ref="W73" si="288">IFERROR(ROUND(AVERAGE(W71:W72),0),"")</f>
        <v/>
      </c>
      <c r="X73" s="506">
        <f>X71+X72</f>
        <v>0</v>
      </c>
      <c r="Y73" s="507">
        <f>Y71+Y72</f>
        <v>0</v>
      </c>
      <c r="Z73" s="576" t="e">
        <f t="shared" si="53"/>
        <v>#DIV/0!</v>
      </c>
      <c r="AA73" s="508">
        <f t="shared" si="54"/>
        <v>0</v>
      </c>
      <c r="AB73" s="509" t="e">
        <f>IF(OR(F73=1,G73=1,H73=1,I73=1,J73=1,K73=1,L73=1,M73=1,N73=1,O73=1,P73=1,Q73=1,R73=1,S73=1,T73=1,U73=1,V73=1,W73=1),1,ROUND(SUM(F73:W73)/$U$2,0))</f>
        <v>#DIV/0!</v>
      </c>
    </row>
    <row r="74" spans="1:28" ht="20.100000000000001" customHeight="1" x14ac:dyDescent="0.25">
      <c r="A74" s="687">
        <f>Emrat!A75</f>
        <v>24</v>
      </c>
      <c r="B74" s="690">
        <f>Emrat!B75</f>
        <v>0</v>
      </c>
      <c r="C74" s="691"/>
      <c r="D74" s="696">
        <f>Emrat!C75</f>
        <v>0</v>
      </c>
      <c r="E74" s="110" t="s">
        <v>111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15"/>
      <c r="Y74" s="116"/>
      <c r="Z74" s="574" t="e">
        <f t="shared" si="53"/>
        <v>#DIV/0!</v>
      </c>
      <c r="AA74" s="119">
        <f t="shared" si="54"/>
        <v>0</v>
      </c>
      <c r="AB74" s="121" t="e">
        <f t="shared" ref="AB74" si="289">IF(OR(F74=1,G74=1,H74=1,I74=1,J74=1,K74=1,L74=1,M74=1,N74=1,O74=1,P74=1,Q74=1,R74=1,S74=1,T74=1,U74=1,V74=1,W74=1),1,ROUND(SUM(F74:W74)/$U$2,0))</f>
        <v>#DIV/0!</v>
      </c>
    </row>
    <row r="75" spans="1:28" ht="20.100000000000001" customHeight="1" thickBot="1" x14ac:dyDescent="0.3">
      <c r="A75" s="688"/>
      <c r="B75" s="692"/>
      <c r="C75" s="693"/>
      <c r="D75" s="697"/>
      <c r="E75" s="127" t="s">
        <v>112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17"/>
      <c r="Y75" s="118"/>
      <c r="Z75" s="575" t="e">
        <f t="shared" si="53"/>
        <v>#DIV/0!</v>
      </c>
      <c r="AA75" s="120">
        <f t="shared" si="54"/>
        <v>0</v>
      </c>
      <c r="AB75" s="122" t="e">
        <f>IF(OR(F75=1,G75=1,H75=1,I75=1,J75=1,K75=1,L75=1,M75=1,N75=1,O75=1,P75=1,Q75=1,R75=1,S75=1,T75=1,U75=1,V75=1,W75=1),1,ROUND(SUM(F75:W75)/$U$2,0))</f>
        <v>#DIV/0!</v>
      </c>
    </row>
    <row r="76" spans="1:28" ht="20.100000000000001" customHeight="1" thickTop="1" thickBot="1" x14ac:dyDescent="0.3">
      <c r="A76" s="689"/>
      <c r="B76" s="694"/>
      <c r="C76" s="695"/>
      <c r="D76" s="698"/>
      <c r="E76" s="510" t="s">
        <v>39</v>
      </c>
      <c r="F76" s="505" t="str">
        <f>IFERROR(ROUND(AVERAGE(F74:F75),0),"")</f>
        <v/>
      </c>
      <c r="G76" s="505" t="str">
        <f t="shared" ref="G76" si="290">IFERROR(ROUND(AVERAGE(G74:G75),0),"")</f>
        <v/>
      </c>
      <c r="H76" s="505" t="str">
        <f t="shared" ref="H76" si="291">IFERROR(ROUND(AVERAGE(H74:H75),0),"")</f>
        <v/>
      </c>
      <c r="I76" s="505" t="str">
        <f t="shared" ref="I76" si="292">IFERROR(ROUND(AVERAGE(I74:I75),0),"")</f>
        <v/>
      </c>
      <c r="J76" s="505" t="str">
        <f t="shared" ref="J76" si="293">IFERROR(ROUND(AVERAGE(J74:J75),0),"")</f>
        <v/>
      </c>
      <c r="K76" s="505" t="str">
        <f t="shared" ref="K76" si="294">IFERROR(ROUND(AVERAGE(K74:K75),0),"")</f>
        <v/>
      </c>
      <c r="L76" s="505" t="str">
        <f t="shared" ref="L76" si="295">IFERROR(ROUND(AVERAGE(L74:L75),0),"")</f>
        <v/>
      </c>
      <c r="M76" s="505" t="str">
        <f t="shared" ref="M76" si="296">IFERROR(ROUND(AVERAGE(M74:M75),0),"")</f>
        <v/>
      </c>
      <c r="N76" s="505" t="str">
        <f t="shared" ref="N76" si="297">IFERROR(ROUND(AVERAGE(N74:N75),0),"")</f>
        <v/>
      </c>
      <c r="O76" s="505" t="str">
        <f t="shared" ref="O76" si="298">IFERROR(ROUND(AVERAGE(O74:O75),0),"")</f>
        <v/>
      </c>
      <c r="P76" s="505" t="str">
        <f t="shared" ref="P76" si="299">IFERROR(ROUND(AVERAGE(P74:P75),0),"")</f>
        <v/>
      </c>
      <c r="Q76" s="505" t="str">
        <f t="shared" ref="Q76" si="300">IFERROR(ROUND(AVERAGE(Q74:Q75),0),"")</f>
        <v/>
      </c>
      <c r="R76" s="505" t="str">
        <f t="shared" ref="R76" si="301">IFERROR(ROUND(AVERAGE(R74:R75),0),"")</f>
        <v/>
      </c>
      <c r="S76" s="505" t="str">
        <f t="shared" ref="S76" si="302">IFERROR(ROUND(AVERAGE(S74:S75),0),"")</f>
        <v/>
      </c>
      <c r="T76" s="505" t="str">
        <f t="shared" ref="T76" si="303">IFERROR(ROUND(AVERAGE(T74:T75),0),"")</f>
        <v/>
      </c>
      <c r="U76" s="505" t="str">
        <f t="shared" ref="U76" si="304">IFERROR(ROUND(AVERAGE(U74:U75),0),"")</f>
        <v/>
      </c>
      <c r="V76" s="505" t="str">
        <f t="shared" ref="V76" si="305">IFERROR(ROUND(AVERAGE(V74:V75),0),"")</f>
        <v/>
      </c>
      <c r="W76" s="505" t="str">
        <f t="shared" ref="W76" si="306">IFERROR(ROUND(AVERAGE(W74:W75),0),"")</f>
        <v/>
      </c>
      <c r="X76" s="506">
        <f>X74+X75</f>
        <v>0</v>
      </c>
      <c r="Y76" s="507">
        <f>Y74+Y75</f>
        <v>0</v>
      </c>
      <c r="Z76" s="576" t="e">
        <f t="shared" si="53"/>
        <v>#DIV/0!</v>
      </c>
      <c r="AA76" s="508">
        <f t="shared" si="54"/>
        <v>0</v>
      </c>
      <c r="AB76" s="509" t="e">
        <f>IF(OR(F76=1,G76=1,H76=1,I76=1,J76=1,K76=1,L76=1,M76=1,N76=1,O76=1,P76=1,Q76=1,R76=1,S76=1,T76=1,U76=1,V76=1,W76=1),1,ROUND(SUM(F76:W76)/$U$2,0))</f>
        <v>#DIV/0!</v>
      </c>
    </row>
    <row r="77" spans="1:28" ht="20.100000000000001" customHeight="1" x14ac:dyDescent="0.25">
      <c r="A77" s="687">
        <f>Emrat!A78</f>
        <v>25</v>
      </c>
      <c r="B77" s="690">
        <f>Emrat!B78</f>
        <v>0</v>
      </c>
      <c r="C77" s="691"/>
      <c r="D77" s="696">
        <f>Emrat!C78</f>
        <v>0</v>
      </c>
      <c r="E77" s="110" t="s">
        <v>111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15"/>
      <c r="Y77" s="116"/>
      <c r="Z77" s="574" t="e">
        <f t="shared" si="53"/>
        <v>#DIV/0!</v>
      </c>
      <c r="AA77" s="119">
        <f t="shared" si="54"/>
        <v>0</v>
      </c>
      <c r="AB77" s="121" t="e">
        <f t="shared" ref="AB77" si="307">IF(OR(F77=1,G77=1,H77=1,I77=1,J77=1,K77=1,L77=1,M77=1,N77=1,O77=1,P77=1,Q77=1,R77=1,S77=1,T77=1,U77=1,V77=1,W77=1),1,ROUND(SUM(F77:W77)/$U$2,0))</f>
        <v>#DIV/0!</v>
      </c>
    </row>
    <row r="78" spans="1:28" ht="20.100000000000001" customHeight="1" thickBot="1" x14ac:dyDescent="0.3">
      <c r="A78" s="688"/>
      <c r="B78" s="692"/>
      <c r="C78" s="693"/>
      <c r="D78" s="697"/>
      <c r="E78" s="127" t="s">
        <v>112</v>
      </c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17"/>
      <c r="Y78" s="118"/>
      <c r="Z78" s="575" t="e">
        <f t="shared" si="53"/>
        <v>#DIV/0!</v>
      </c>
      <c r="AA78" s="120">
        <f t="shared" si="54"/>
        <v>0</v>
      </c>
      <c r="AB78" s="122" t="e">
        <f>IF(OR(F78=1,G78=1,H78=1,I78=1,J78=1,K78=1,L78=1,M78=1,N78=1,O78=1,P78=1,Q78=1,R78=1,S78=1,T78=1,U78=1,V78=1,W78=1),1,ROUND(SUM(F78:W78)/$U$2,0))</f>
        <v>#DIV/0!</v>
      </c>
    </row>
    <row r="79" spans="1:28" ht="20.100000000000001" customHeight="1" thickTop="1" thickBot="1" x14ac:dyDescent="0.3">
      <c r="A79" s="689"/>
      <c r="B79" s="694"/>
      <c r="C79" s="695"/>
      <c r="D79" s="698"/>
      <c r="E79" s="510" t="s">
        <v>39</v>
      </c>
      <c r="F79" s="505" t="str">
        <f>IFERROR(ROUND(AVERAGE(F77:F78),0),"")</f>
        <v/>
      </c>
      <c r="G79" s="505" t="str">
        <f t="shared" ref="G79" si="308">IFERROR(ROUND(AVERAGE(G77:G78),0),"")</f>
        <v/>
      </c>
      <c r="H79" s="505" t="str">
        <f t="shared" ref="H79" si="309">IFERROR(ROUND(AVERAGE(H77:H78),0),"")</f>
        <v/>
      </c>
      <c r="I79" s="505" t="str">
        <f t="shared" ref="I79" si="310">IFERROR(ROUND(AVERAGE(I77:I78),0),"")</f>
        <v/>
      </c>
      <c r="J79" s="505" t="str">
        <f t="shared" ref="J79" si="311">IFERROR(ROUND(AVERAGE(J77:J78),0),"")</f>
        <v/>
      </c>
      <c r="K79" s="505" t="str">
        <f t="shared" ref="K79" si="312">IFERROR(ROUND(AVERAGE(K77:K78),0),"")</f>
        <v/>
      </c>
      <c r="L79" s="505" t="str">
        <f t="shared" ref="L79" si="313">IFERROR(ROUND(AVERAGE(L77:L78),0),"")</f>
        <v/>
      </c>
      <c r="M79" s="505" t="str">
        <f t="shared" ref="M79" si="314">IFERROR(ROUND(AVERAGE(M77:M78),0),"")</f>
        <v/>
      </c>
      <c r="N79" s="505" t="str">
        <f t="shared" ref="N79" si="315">IFERROR(ROUND(AVERAGE(N77:N78),0),"")</f>
        <v/>
      </c>
      <c r="O79" s="505" t="str">
        <f t="shared" ref="O79" si="316">IFERROR(ROUND(AVERAGE(O77:O78),0),"")</f>
        <v/>
      </c>
      <c r="P79" s="505" t="str">
        <f t="shared" ref="P79" si="317">IFERROR(ROUND(AVERAGE(P77:P78),0),"")</f>
        <v/>
      </c>
      <c r="Q79" s="505" t="str">
        <f t="shared" ref="Q79" si="318">IFERROR(ROUND(AVERAGE(Q77:Q78),0),"")</f>
        <v/>
      </c>
      <c r="R79" s="505" t="str">
        <f t="shared" ref="R79" si="319">IFERROR(ROUND(AVERAGE(R77:R78),0),"")</f>
        <v/>
      </c>
      <c r="S79" s="505" t="str">
        <f t="shared" ref="S79" si="320">IFERROR(ROUND(AVERAGE(S77:S78),0),"")</f>
        <v/>
      </c>
      <c r="T79" s="505" t="str">
        <f t="shared" ref="T79" si="321">IFERROR(ROUND(AVERAGE(T77:T78),0),"")</f>
        <v/>
      </c>
      <c r="U79" s="505" t="str">
        <f t="shared" ref="U79" si="322">IFERROR(ROUND(AVERAGE(U77:U78),0),"")</f>
        <v/>
      </c>
      <c r="V79" s="505" t="str">
        <f t="shared" ref="V79" si="323">IFERROR(ROUND(AVERAGE(V77:V78),0),"")</f>
        <v/>
      </c>
      <c r="W79" s="505" t="str">
        <f t="shared" ref="W79" si="324">IFERROR(ROUND(AVERAGE(W77:W78),0),"")</f>
        <v/>
      </c>
      <c r="X79" s="506">
        <f>X77+X78</f>
        <v>0</v>
      </c>
      <c r="Y79" s="507">
        <f>Y77+Y78</f>
        <v>0</v>
      </c>
      <c r="Z79" s="576" t="e">
        <f t="shared" si="53"/>
        <v>#DIV/0!</v>
      </c>
      <c r="AA79" s="508">
        <f t="shared" si="54"/>
        <v>0</v>
      </c>
      <c r="AB79" s="509" t="e">
        <f>IF(OR(F79=1,G79=1,H79=1,I79=1,J79=1,K79=1,L79=1,M79=1,N79=1,O79=1,P79=1,Q79=1,R79=1,S79=1,T79=1,U79=1,V79=1,W79=1),1,ROUND(SUM(F79:W79)/$U$2,0))</f>
        <v>#DIV/0!</v>
      </c>
    </row>
    <row r="80" spans="1:28" ht="20.100000000000001" customHeight="1" x14ac:dyDescent="0.25">
      <c r="A80" s="687">
        <f>Emrat!A81</f>
        <v>26</v>
      </c>
      <c r="B80" s="690">
        <f>Emrat!B81</f>
        <v>0</v>
      </c>
      <c r="C80" s="691"/>
      <c r="D80" s="696">
        <f>Emrat!C81</f>
        <v>0</v>
      </c>
      <c r="E80" s="110" t="s">
        <v>111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15"/>
      <c r="Y80" s="116"/>
      <c r="Z80" s="574" t="e">
        <f t="shared" ref="Z80:Z94" si="325">IF(OR(F80=1,G80=1,H80=1,I80=1,J80=1,K80=1,L80=1,M80=1,N80=1,O80=1,P80=1,Q80=1,R80=1,S80=1,T80=1,U80=1,V80=1,W80=1),1,ROUND(SUM(F80:W80)/$U$2,2))</f>
        <v>#DIV/0!</v>
      </c>
      <c r="AA80" s="119">
        <f t="shared" ref="AA80:AA94" si="326">COUNTIF(F80:W80,"=1")</f>
        <v>0</v>
      </c>
      <c r="AB80" s="121" t="e">
        <f t="shared" ref="AB80" si="327">IF(OR(F80=1,G80=1,H80=1,I80=1,J80=1,K80=1,L80=1,M80=1,N80=1,O80=1,P80=1,Q80=1,R80=1,S80=1,T80=1,U80=1,V80=1,W80=1),1,ROUND(SUM(F80:W80)/$U$2,0))</f>
        <v>#DIV/0!</v>
      </c>
    </row>
    <row r="81" spans="1:28" ht="20.100000000000001" customHeight="1" thickBot="1" x14ac:dyDescent="0.3">
      <c r="A81" s="688"/>
      <c r="B81" s="692"/>
      <c r="C81" s="693"/>
      <c r="D81" s="697"/>
      <c r="E81" s="127" t="s">
        <v>112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17"/>
      <c r="Y81" s="118"/>
      <c r="Z81" s="575" t="e">
        <f t="shared" si="325"/>
        <v>#DIV/0!</v>
      </c>
      <c r="AA81" s="120">
        <f t="shared" si="326"/>
        <v>0</v>
      </c>
      <c r="AB81" s="122" t="e">
        <f>IF(OR(F81=1,G81=1,H81=1,I81=1,J81=1,K81=1,L81=1,M81=1,N81=1,O81=1,P81=1,Q81=1,R81=1,S81=1,T81=1,U81=1,V81=1,W81=1),1,ROUND(SUM(F81:W81)/$U$2,0))</f>
        <v>#DIV/0!</v>
      </c>
    </row>
    <row r="82" spans="1:28" ht="20.100000000000001" customHeight="1" thickTop="1" thickBot="1" x14ac:dyDescent="0.3">
      <c r="A82" s="689"/>
      <c r="B82" s="694"/>
      <c r="C82" s="695"/>
      <c r="D82" s="698"/>
      <c r="E82" s="510" t="s">
        <v>39</v>
      </c>
      <c r="F82" s="505" t="str">
        <f>IFERROR(ROUND(AVERAGE(F80:F81),0),"")</f>
        <v/>
      </c>
      <c r="G82" s="505" t="str">
        <f t="shared" ref="G82" si="328">IFERROR(ROUND(AVERAGE(G80:G81),0),"")</f>
        <v/>
      </c>
      <c r="H82" s="505" t="str">
        <f t="shared" ref="H82" si="329">IFERROR(ROUND(AVERAGE(H80:H81),0),"")</f>
        <v/>
      </c>
      <c r="I82" s="505" t="str">
        <f t="shared" ref="I82" si="330">IFERROR(ROUND(AVERAGE(I80:I81),0),"")</f>
        <v/>
      </c>
      <c r="J82" s="505" t="str">
        <f t="shared" ref="J82" si="331">IFERROR(ROUND(AVERAGE(J80:J81),0),"")</f>
        <v/>
      </c>
      <c r="K82" s="505" t="str">
        <f t="shared" ref="K82" si="332">IFERROR(ROUND(AVERAGE(K80:K81),0),"")</f>
        <v/>
      </c>
      <c r="L82" s="505" t="str">
        <f t="shared" ref="L82" si="333">IFERROR(ROUND(AVERAGE(L80:L81),0),"")</f>
        <v/>
      </c>
      <c r="M82" s="505" t="str">
        <f t="shared" ref="M82" si="334">IFERROR(ROUND(AVERAGE(M80:M81),0),"")</f>
        <v/>
      </c>
      <c r="N82" s="505" t="str">
        <f t="shared" ref="N82" si="335">IFERROR(ROUND(AVERAGE(N80:N81),0),"")</f>
        <v/>
      </c>
      <c r="O82" s="505" t="str">
        <f t="shared" ref="O82" si="336">IFERROR(ROUND(AVERAGE(O80:O81),0),"")</f>
        <v/>
      </c>
      <c r="P82" s="505" t="str">
        <f t="shared" ref="P82" si="337">IFERROR(ROUND(AVERAGE(P80:P81),0),"")</f>
        <v/>
      </c>
      <c r="Q82" s="505" t="str">
        <f t="shared" ref="Q82" si="338">IFERROR(ROUND(AVERAGE(Q80:Q81),0),"")</f>
        <v/>
      </c>
      <c r="R82" s="505" t="str">
        <f t="shared" ref="R82" si="339">IFERROR(ROUND(AVERAGE(R80:R81),0),"")</f>
        <v/>
      </c>
      <c r="S82" s="505" t="str">
        <f t="shared" ref="S82" si="340">IFERROR(ROUND(AVERAGE(S80:S81),0),"")</f>
        <v/>
      </c>
      <c r="T82" s="505" t="str">
        <f t="shared" ref="T82" si="341">IFERROR(ROUND(AVERAGE(T80:T81),0),"")</f>
        <v/>
      </c>
      <c r="U82" s="505" t="str">
        <f t="shared" ref="U82" si="342">IFERROR(ROUND(AVERAGE(U80:U81),0),"")</f>
        <v/>
      </c>
      <c r="V82" s="505" t="str">
        <f t="shared" ref="V82" si="343">IFERROR(ROUND(AVERAGE(V80:V81),0),"")</f>
        <v/>
      </c>
      <c r="W82" s="505" t="str">
        <f t="shared" ref="W82" si="344">IFERROR(ROUND(AVERAGE(W80:W81),0),"")</f>
        <v/>
      </c>
      <c r="X82" s="506">
        <f>X80+X81</f>
        <v>0</v>
      </c>
      <c r="Y82" s="507">
        <f>Y80+Y81</f>
        <v>0</v>
      </c>
      <c r="Z82" s="576" t="e">
        <f t="shared" si="325"/>
        <v>#DIV/0!</v>
      </c>
      <c r="AA82" s="508">
        <f t="shared" si="326"/>
        <v>0</v>
      </c>
      <c r="AB82" s="509" t="e">
        <f>IF(OR(F82=1,G82=1,H82=1,I82=1,J82=1,K82=1,L82=1,M82=1,N82=1,O82=1,P82=1,Q82=1,R82=1,S82=1,T82=1,U82=1,V82=1,W82=1),1,ROUND(SUM(F82:W82)/$U$2,0))</f>
        <v>#DIV/0!</v>
      </c>
    </row>
    <row r="83" spans="1:28" ht="20.100000000000001" customHeight="1" x14ac:dyDescent="0.25">
      <c r="A83" s="687">
        <f>Emrat!A84</f>
        <v>27</v>
      </c>
      <c r="B83" s="690">
        <f>Emrat!B84</f>
        <v>0</v>
      </c>
      <c r="C83" s="691"/>
      <c r="D83" s="696">
        <f>Emrat!C84</f>
        <v>0</v>
      </c>
      <c r="E83" s="110" t="s">
        <v>111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15"/>
      <c r="Y83" s="116"/>
      <c r="Z83" s="574" t="e">
        <f t="shared" si="325"/>
        <v>#DIV/0!</v>
      </c>
      <c r="AA83" s="119">
        <f t="shared" si="326"/>
        <v>0</v>
      </c>
      <c r="AB83" s="121" t="e">
        <f t="shared" ref="AB83" si="345">IF(OR(F83=1,G83=1,H83=1,I83=1,J83=1,K83=1,L83=1,M83=1,N83=1,O83=1,P83=1,Q83=1,R83=1,S83=1,T83=1,U83=1,V83=1,W83=1),1,ROUND(SUM(F83:W83)/$U$2,0))</f>
        <v>#DIV/0!</v>
      </c>
    </row>
    <row r="84" spans="1:28" ht="20.100000000000001" customHeight="1" thickBot="1" x14ac:dyDescent="0.3">
      <c r="A84" s="688"/>
      <c r="B84" s="692"/>
      <c r="C84" s="693"/>
      <c r="D84" s="697"/>
      <c r="E84" s="127" t="s">
        <v>112</v>
      </c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17"/>
      <c r="Y84" s="118"/>
      <c r="Z84" s="575" t="e">
        <f t="shared" si="325"/>
        <v>#DIV/0!</v>
      </c>
      <c r="AA84" s="120">
        <f t="shared" si="326"/>
        <v>0</v>
      </c>
      <c r="AB84" s="122" t="e">
        <f>IF(OR(F84=1,G84=1,H84=1,I84=1,J84=1,K84=1,L84=1,M84=1,N84=1,O84=1,P84=1,Q84=1,R84=1,S84=1,T84=1,U84=1,V84=1,W84=1),1,ROUND(SUM(F84:W84)/$U$2,0))</f>
        <v>#DIV/0!</v>
      </c>
    </row>
    <row r="85" spans="1:28" ht="20.100000000000001" customHeight="1" thickTop="1" thickBot="1" x14ac:dyDescent="0.3">
      <c r="A85" s="689"/>
      <c r="B85" s="694"/>
      <c r="C85" s="695"/>
      <c r="D85" s="698"/>
      <c r="E85" s="510" t="s">
        <v>39</v>
      </c>
      <c r="F85" s="505" t="str">
        <f>IFERROR(ROUND(AVERAGE(F83:F84),0),"")</f>
        <v/>
      </c>
      <c r="G85" s="505" t="str">
        <f t="shared" ref="G85" si="346">IFERROR(ROUND(AVERAGE(G83:G84),0),"")</f>
        <v/>
      </c>
      <c r="H85" s="505" t="str">
        <f t="shared" ref="H85" si="347">IFERROR(ROUND(AVERAGE(H83:H84),0),"")</f>
        <v/>
      </c>
      <c r="I85" s="505" t="str">
        <f t="shared" ref="I85" si="348">IFERROR(ROUND(AVERAGE(I83:I84),0),"")</f>
        <v/>
      </c>
      <c r="J85" s="505" t="str">
        <f t="shared" ref="J85" si="349">IFERROR(ROUND(AVERAGE(J83:J84),0),"")</f>
        <v/>
      </c>
      <c r="K85" s="505" t="str">
        <f t="shared" ref="K85" si="350">IFERROR(ROUND(AVERAGE(K83:K84),0),"")</f>
        <v/>
      </c>
      <c r="L85" s="505" t="str">
        <f t="shared" ref="L85" si="351">IFERROR(ROUND(AVERAGE(L83:L84),0),"")</f>
        <v/>
      </c>
      <c r="M85" s="505" t="str">
        <f t="shared" ref="M85" si="352">IFERROR(ROUND(AVERAGE(M83:M84),0),"")</f>
        <v/>
      </c>
      <c r="N85" s="505" t="str">
        <f t="shared" ref="N85" si="353">IFERROR(ROUND(AVERAGE(N83:N84),0),"")</f>
        <v/>
      </c>
      <c r="O85" s="505" t="str">
        <f t="shared" ref="O85" si="354">IFERROR(ROUND(AVERAGE(O83:O84),0),"")</f>
        <v/>
      </c>
      <c r="P85" s="505" t="str">
        <f t="shared" ref="P85" si="355">IFERROR(ROUND(AVERAGE(P83:P84),0),"")</f>
        <v/>
      </c>
      <c r="Q85" s="505" t="str">
        <f t="shared" ref="Q85" si="356">IFERROR(ROUND(AVERAGE(Q83:Q84),0),"")</f>
        <v/>
      </c>
      <c r="R85" s="505" t="str">
        <f t="shared" ref="R85" si="357">IFERROR(ROUND(AVERAGE(R83:R84),0),"")</f>
        <v/>
      </c>
      <c r="S85" s="505" t="str">
        <f t="shared" ref="S85" si="358">IFERROR(ROUND(AVERAGE(S83:S84),0),"")</f>
        <v/>
      </c>
      <c r="T85" s="505" t="str">
        <f t="shared" ref="T85" si="359">IFERROR(ROUND(AVERAGE(T83:T84),0),"")</f>
        <v/>
      </c>
      <c r="U85" s="505" t="str">
        <f t="shared" ref="U85" si="360">IFERROR(ROUND(AVERAGE(U83:U84),0),"")</f>
        <v/>
      </c>
      <c r="V85" s="505" t="str">
        <f t="shared" ref="V85" si="361">IFERROR(ROUND(AVERAGE(V83:V84),0),"")</f>
        <v/>
      </c>
      <c r="W85" s="505" t="str">
        <f t="shared" ref="W85" si="362">IFERROR(ROUND(AVERAGE(W83:W84),0),"")</f>
        <v/>
      </c>
      <c r="X85" s="506">
        <f>X83+X84</f>
        <v>0</v>
      </c>
      <c r="Y85" s="507">
        <f>Y83+Y84</f>
        <v>0</v>
      </c>
      <c r="Z85" s="576" t="e">
        <f t="shared" si="325"/>
        <v>#DIV/0!</v>
      </c>
      <c r="AA85" s="508">
        <f t="shared" si="326"/>
        <v>0</v>
      </c>
      <c r="AB85" s="509" t="e">
        <f>IF(OR(F85=1,G85=1,H85=1,I85=1,J85=1,K85=1,L85=1,M85=1,N85=1,O85=1,P85=1,Q85=1,R85=1,S85=1,T85=1,U85=1,V85=1,W85=1),1,ROUND(SUM(F85:W85)/$U$2,0))</f>
        <v>#DIV/0!</v>
      </c>
    </row>
    <row r="86" spans="1:28" ht="20.100000000000001" customHeight="1" x14ac:dyDescent="0.25">
      <c r="A86" s="687">
        <f>Emrat!A87</f>
        <v>28</v>
      </c>
      <c r="B86" s="690">
        <f>Emrat!B87</f>
        <v>0</v>
      </c>
      <c r="C86" s="691"/>
      <c r="D86" s="696">
        <f>Emrat!C87</f>
        <v>0</v>
      </c>
      <c r="E86" s="110" t="s">
        <v>111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15"/>
      <c r="Y86" s="116"/>
      <c r="Z86" s="574" t="e">
        <f t="shared" si="325"/>
        <v>#DIV/0!</v>
      </c>
      <c r="AA86" s="119">
        <f t="shared" si="326"/>
        <v>0</v>
      </c>
      <c r="AB86" s="121" t="e">
        <f t="shared" ref="AB86" si="363">IF(OR(F86=1,G86=1,H86=1,I86=1,J86=1,K86=1,L86=1,M86=1,N86=1,O86=1,P86=1,Q86=1,R86=1,S86=1,T86=1,U86=1,V86=1,W86=1),1,ROUND(SUM(F86:W86)/$U$2,0))</f>
        <v>#DIV/0!</v>
      </c>
    </row>
    <row r="87" spans="1:28" ht="20.100000000000001" customHeight="1" thickBot="1" x14ac:dyDescent="0.3">
      <c r="A87" s="688"/>
      <c r="B87" s="692"/>
      <c r="C87" s="693"/>
      <c r="D87" s="697"/>
      <c r="E87" s="127" t="s">
        <v>112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17"/>
      <c r="Y87" s="118"/>
      <c r="Z87" s="575" t="e">
        <f t="shared" si="325"/>
        <v>#DIV/0!</v>
      </c>
      <c r="AA87" s="120">
        <f t="shared" si="326"/>
        <v>0</v>
      </c>
      <c r="AB87" s="122" t="e">
        <f>IF(OR(F87=1,G87=1,H87=1,I87=1,J87=1,K87=1,L87=1,M87=1,N87=1,O87=1,P87=1,Q87=1,R87=1,S87=1,T87=1,U87=1,V87=1,W87=1),1,ROUND(SUM(F87:W87)/$U$2,0))</f>
        <v>#DIV/0!</v>
      </c>
    </row>
    <row r="88" spans="1:28" ht="20.100000000000001" customHeight="1" thickTop="1" thickBot="1" x14ac:dyDescent="0.3">
      <c r="A88" s="689"/>
      <c r="B88" s="694"/>
      <c r="C88" s="695"/>
      <c r="D88" s="698"/>
      <c r="E88" s="510" t="s">
        <v>39</v>
      </c>
      <c r="F88" s="505" t="str">
        <f>IFERROR(ROUND(AVERAGE(F86:F87),0),"")</f>
        <v/>
      </c>
      <c r="G88" s="505" t="str">
        <f t="shared" ref="G88" si="364">IFERROR(ROUND(AVERAGE(G86:G87),0),"")</f>
        <v/>
      </c>
      <c r="H88" s="505" t="str">
        <f t="shared" ref="H88" si="365">IFERROR(ROUND(AVERAGE(H86:H87),0),"")</f>
        <v/>
      </c>
      <c r="I88" s="505" t="str">
        <f t="shared" ref="I88" si="366">IFERROR(ROUND(AVERAGE(I86:I87),0),"")</f>
        <v/>
      </c>
      <c r="J88" s="505" t="str">
        <f t="shared" ref="J88" si="367">IFERROR(ROUND(AVERAGE(J86:J87),0),"")</f>
        <v/>
      </c>
      <c r="K88" s="505" t="str">
        <f t="shared" ref="K88" si="368">IFERROR(ROUND(AVERAGE(K86:K87),0),"")</f>
        <v/>
      </c>
      <c r="L88" s="505" t="str">
        <f t="shared" ref="L88" si="369">IFERROR(ROUND(AVERAGE(L86:L87),0),"")</f>
        <v/>
      </c>
      <c r="M88" s="505" t="str">
        <f t="shared" ref="M88" si="370">IFERROR(ROUND(AVERAGE(M86:M87),0),"")</f>
        <v/>
      </c>
      <c r="N88" s="505" t="str">
        <f t="shared" ref="N88" si="371">IFERROR(ROUND(AVERAGE(N86:N87),0),"")</f>
        <v/>
      </c>
      <c r="O88" s="505" t="str">
        <f t="shared" ref="O88" si="372">IFERROR(ROUND(AVERAGE(O86:O87),0),"")</f>
        <v/>
      </c>
      <c r="P88" s="505" t="str">
        <f t="shared" ref="P88" si="373">IFERROR(ROUND(AVERAGE(P86:P87),0),"")</f>
        <v/>
      </c>
      <c r="Q88" s="505" t="str">
        <f t="shared" ref="Q88" si="374">IFERROR(ROUND(AVERAGE(Q86:Q87),0),"")</f>
        <v/>
      </c>
      <c r="R88" s="505" t="str">
        <f t="shared" ref="R88" si="375">IFERROR(ROUND(AVERAGE(R86:R87),0),"")</f>
        <v/>
      </c>
      <c r="S88" s="505" t="str">
        <f t="shared" ref="S88" si="376">IFERROR(ROUND(AVERAGE(S86:S87),0),"")</f>
        <v/>
      </c>
      <c r="T88" s="505" t="str">
        <f t="shared" ref="T88" si="377">IFERROR(ROUND(AVERAGE(T86:T87),0),"")</f>
        <v/>
      </c>
      <c r="U88" s="505" t="str">
        <f t="shared" ref="U88" si="378">IFERROR(ROUND(AVERAGE(U86:U87),0),"")</f>
        <v/>
      </c>
      <c r="V88" s="505" t="str">
        <f t="shared" ref="V88" si="379">IFERROR(ROUND(AVERAGE(V86:V87),0),"")</f>
        <v/>
      </c>
      <c r="W88" s="505" t="str">
        <f t="shared" ref="W88" si="380">IFERROR(ROUND(AVERAGE(W86:W87),0),"")</f>
        <v/>
      </c>
      <c r="X88" s="506">
        <f>X86+X87</f>
        <v>0</v>
      </c>
      <c r="Y88" s="507">
        <f>Y86+Y87</f>
        <v>0</v>
      </c>
      <c r="Z88" s="576" t="e">
        <f t="shared" si="325"/>
        <v>#DIV/0!</v>
      </c>
      <c r="AA88" s="508">
        <f t="shared" si="326"/>
        <v>0</v>
      </c>
      <c r="AB88" s="509" t="e">
        <f>IF(OR(F88=1,G88=1,H88=1,I88=1,J88=1,K88=1,L88=1,M88=1,N88=1,O88=1,P88=1,Q88=1,R88=1,S88=1,T88=1,U88=1,V88=1,W88=1),1,ROUND(SUM(F88:W88)/$U$2,0))</f>
        <v>#DIV/0!</v>
      </c>
    </row>
    <row r="89" spans="1:28" ht="20.100000000000001" customHeight="1" x14ac:dyDescent="0.25">
      <c r="A89" s="687">
        <f>Emrat!A90</f>
        <v>29</v>
      </c>
      <c r="B89" s="690">
        <f>Emrat!B90</f>
        <v>0</v>
      </c>
      <c r="C89" s="691"/>
      <c r="D89" s="696">
        <f>Emrat!C90</f>
        <v>0</v>
      </c>
      <c r="E89" s="110" t="s">
        <v>111</v>
      </c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15"/>
      <c r="Y89" s="116"/>
      <c r="Z89" s="574" t="e">
        <f t="shared" si="325"/>
        <v>#DIV/0!</v>
      </c>
      <c r="AA89" s="119">
        <f t="shared" si="326"/>
        <v>0</v>
      </c>
      <c r="AB89" s="121" t="e">
        <f t="shared" ref="AB89" si="381">IF(OR(F89=1,G89=1,H89=1,I89=1,J89=1,K89=1,L89=1,M89=1,N89=1,O89=1,P89=1,Q89=1,R89=1,S89=1,T89=1,U89=1,V89=1,W89=1),1,ROUND(SUM(F89:W89)/$U$2,0))</f>
        <v>#DIV/0!</v>
      </c>
    </row>
    <row r="90" spans="1:28" ht="20.100000000000001" customHeight="1" thickBot="1" x14ac:dyDescent="0.3">
      <c r="A90" s="688"/>
      <c r="B90" s="692"/>
      <c r="C90" s="693"/>
      <c r="D90" s="697"/>
      <c r="E90" s="127" t="s">
        <v>112</v>
      </c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17"/>
      <c r="Y90" s="118"/>
      <c r="Z90" s="575" t="e">
        <f t="shared" si="325"/>
        <v>#DIV/0!</v>
      </c>
      <c r="AA90" s="120">
        <f t="shared" si="326"/>
        <v>0</v>
      </c>
      <c r="AB90" s="122" t="e">
        <f>IF(OR(F90=1,G90=1,H90=1,I90=1,J90=1,K90=1,L90=1,M90=1,N90=1,O90=1,P90=1,Q90=1,R90=1,S90=1,T90=1,U90=1,V90=1,W90=1),1,ROUND(SUM(F90:W90)/$U$2,0))</f>
        <v>#DIV/0!</v>
      </c>
    </row>
    <row r="91" spans="1:28" ht="20.100000000000001" customHeight="1" thickTop="1" thickBot="1" x14ac:dyDescent="0.3">
      <c r="A91" s="689"/>
      <c r="B91" s="694"/>
      <c r="C91" s="695"/>
      <c r="D91" s="698"/>
      <c r="E91" s="510" t="s">
        <v>39</v>
      </c>
      <c r="F91" s="505" t="str">
        <f>IFERROR(ROUND(AVERAGE(F89:F90),0),"")</f>
        <v/>
      </c>
      <c r="G91" s="505" t="str">
        <f t="shared" ref="G91" si="382">IFERROR(ROUND(AVERAGE(G89:G90),0),"")</f>
        <v/>
      </c>
      <c r="H91" s="505" t="str">
        <f t="shared" ref="H91" si="383">IFERROR(ROUND(AVERAGE(H89:H90),0),"")</f>
        <v/>
      </c>
      <c r="I91" s="505" t="str">
        <f t="shared" ref="I91" si="384">IFERROR(ROUND(AVERAGE(I89:I90),0),"")</f>
        <v/>
      </c>
      <c r="J91" s="505" t="str">
        <f t="shared" ref="J91" si="385">IFERROR(ROUND(AVERAGE(J89:J90),0),"")</f>
        <v/>
      </c>
      <c r="K91" s="505" t="str">
        <f t="shared" ref="K91" si="386">IFERROR(ROUND(AVERAGE(K89:K90),0),"")</f>
        <v/>
      </c>
      <c r="L91" s="505" t="str">
        <f t="shared" ref="L91" si="387">IFERROR(ROUND(AVERAGE(L89:L90),0),"")</f>
        <v/>
      </c>
      <c r="M91" s="505" t="str">
        <f t="shared" ref="M91" si="388">IFERROR(ROUND(AVERAGE(M89:M90),0),"")</f>
        <v/>
      </c>
      <c r="N91" s="505" t="str">
        <f t="shared" ref="N91" si="389">IFERROR(ROUND(AVERAGE(N89:N90),0),"")</f>
        <v/>
      </c>
      <c r="O91" s="505" t="str">
        <f t="shared" ref="O91" si="390">IFERROR(ROUND(AVERAGE(O89:O90),0),"")</f>
        <v/>
      </c>
      <c r="P91" s="505" t="str">
        <f t="shared" ref="P91" si="391">IFERROR(ROUND(AVERAGE(P89:P90),0),"")</f>
        <v/>
      </c>
      <c r="Q91" s="505" t="str">
        <f t="shared" ref="Q91" si="392">IFERROR(ROUND(AVERAGE(Q89:Q90),0),"")</f>
        <v/>
      </c>
      <c r="R91" s="505" t="str">
        <f t="shared" ref="R91" si="393">IFERROR(ROUND(AVERAGE(R89:R90),0),"")</f>
        <v/>
      </c>
      <c r="S91" s="505" t="str">
        <f t="shared" ref="S91" si="394">IFERROR(ROUND(AVERAGE(S89:S90),0),"")</f>
        <v/>
      </c>
      <c r="T91" s="505" t="str">
        <f t="shared" ref="T91" si="395">IFERROR(ROUND(AVERAGE(T89:T90),0),"")</f>
        <v/>
      </c>
      <c r="U91" s="505" t="str">
        <f t="shared" ref="U91" si="396">IFERROR(ROUND(AVERAGE(U89:U90),0),"")</f>
        <v/>
      </c>
      <c r="V91" s="505" t="str">
        <f t="shared" ref="V91" si="397">IFERROR(ROUND(AVERAGE(V89:V90),0),"")</f>
        <v/>
      </c>
      <c r="W91" s="505" t="str">
        <f t="shared" ref="W91" si="398">IFERROR(ROUND(AVERAGE(W89:W90),0),"")</f>
        <v/>
      </c>
      <c r="X91" s="506">
        <f>X89+X90</f>
        <v>0</v>
      </c>
      <c r="Y91" s="507">
        <f>Y89+Y90</f>
        <v>0</v>
      </c>
      <c r="Z91" s="576" t="e">
        <f t="shared" si="325"/>
        <v>#DIV/0!</v>
      </c>
      <c r="AA91" s="508">
        <f t="shared" si="326"/>
        <v>0</v>
      </c>
      <c r="AB91" s="509" t="e">
        <f>IF(OR(F91=1,G91=1,H91=1,I91=1,J91=1,K91=1,L91=1,M91=1,N91=1,O91=1,P91=1,Q91=1,R91=1,S91=1,T91=1,U91=1,V91=1,W91=1),1,ROUND(SUM(F91:W91)/$U$2,0))</f>
        <v>#DIV/0!</v>
      </c>
    </row>
    <row r="92" spans="1:28" ht="20.100000000000001" customHeight="1" x14ac:dyDescent="0.25">
      <c r="A92" s="687">
        <f>Emrat!A93</f>
        <v>30</v>
      </c>
      <c r="B92" s="690">
        <f>Emrat!B93</f>
        <v>0</v>
      </c>
      <c r="C92" s="691"/>
      <c r="D92" s="696">
        <f>Emrat!C93</f>
        <v>0</v>
      </c>
      <c r="E92" s="110" t="s">
        <v>111</v>
      </c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15"/>
      <c r="Y92" s="116"/>
      <c r="Z92" s="574" t="e">
        <f t="shared" si="325"/>
        <v>#DIV/0!</v>
      </c>
      <c r="AA92" s="119">
        <f t="shared" si="326"/>
        <v>0</v>
      </c>
      <c r="AB92" s="121" t="e">
        <f t="shared" ref="AB92" si="399">IF(OR(F92=1,G92=1,H92=1,I92=1,J92=1,K92=1,L92=1,M92=1,N92=1,O92=1,P92=1,Q92=1,R92=1,S92=1,T92=1,U92=1,V92=1,W92=1),1,ROUND(SUM(F92:W92)/$U$2,0))</f>
        <v>#DIV/0!</v>
      </c>
    </row>
    <row r="93" spans="1:28" ht="20.100000000000001" customHeight="1" thickBot="1" x14ac:dyDescent="0.3">
      <c r="A93" s="688"/>
      <c r="B93" s="692"/>
      <c r="C93" s="693"/>
      <c r="D93" s="697"/>
      <c r="E93" s="127" t="s">
        <v>112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17"/>
      <c r="Y93" s="118"/>
      <c r="Z93" s="575" t="e">
        <f t="shared" si="325"/>
        <v>#DIV/0!</v>
      </c>
      <c r="AA93" s="120">
        <f t="shared" si="326"/>
        <v>0</v>
      </c>
      <c r="AB93" s="122" t="e">
        <f>IF(OR(F93=1,G93=1,H93=1,I93=1,J93=1,K93=1,L93=1,M93=1,N93=1,O93=1,P93=1,Q93=1,R93=1,S93=1,T93=1,U93=1,V93=1,W93=1),1,ROUND(SUM(F93:W93)/$U$2,0))</f>
        <v>#DIV/0!</v>
      </c>
    </row>
    <row r="94" spans="1:28" ht="20.100000000000001" customHeight="1" thickTop="1" thickBot="1" x14ac:dyDescent="0.3">
      <c r="A94" s="689"/>
      <c r="B94" s="694"/>
      <c r="C94" s="695"/>
      <c r="D94" s="698"/>
      <c r="E94" s="510" t="s">
        <v>39</v>
      </c>
      <c r="F94" s="505" t="str">
        <f>IFERROR(ROUND(AVERAGE(F92:F93),0),"")</f>
        <v/>
      </c>
      <c r="G94" s="505" t="str">
        <f t="shared" ref="G94" si="400">IFERROR(ROUND(AVERAGE(G92:G93),0),"")</f>
        <v/>
      </c>
      <c r="H94" s="505" t="str">
        <f t="shared" ref="H94" si="401">IFERROR(ROUND(AVERAGE(H92:H93),0),"")</f>
        <v/>
      </c>
      <c r="I94" s="505" t="str">
        <f t="shared" ref="I94" si="402">IFERROR(ROUND(AVERAGE(I92:I93),0),"")</f>
        <v/>
      </c>
      <c r="J94" s="505" t="str">
        <f t="shared" ref="J94" si="403">IFERROR(ROUND(AVERAGE(J92:J93),0),"")</f>
        <v/>
      </c>
      <c r="K94" s="505" t="str">
        <f t="shared" ref="K94" si="404">IFERROR(ROUND(AVERAGE(K92:K93),0),"")</f>
        <v/>
      </c>
      <c r="L94" s="505" t="str">
        <f t="shared" ref="L94" si="405">IFERROR(ROUND(AVERAGE(L92:L93),0),"")</f>
        <v/>
      </c>
      <c r="M94" s="505" t="str">
        <f t="shared" ref="M94" si="406">IFERROR(ROUND(AVERAGE(M92:M93),0),"")</f>
        <v/>
      </c>
      <c r="N94" s="505" t="str">
        <f t="shared" ref="N94" si="407">IFERROR(ROUND(AVERAGE(N92:N93),0),"")</f>
        <v/>
      </c>
      <c r="O94" s="505" t="str">
        <f>IFERROR(ROUND(AVERAGE(O92:O93),0),"")</f>
        <v/>
      </c>
      <c r="P94" s="505" t="str">
        <f t="shared" ref="P94" si="408">IFERROR(ROUND(AVERAGE(P92:P93),0),"")</f>
        <v/>
      </c>
      <c r="Q94" s="505" t="str">
        <f t="shared" ref="Q94" si="409">IFERROR(ROUND(AVERAGE(Q92:Q93),0),"")</f>
        <v/>
      </c>
      <c r="R94" s="505" t="str">
        <f t="shared" ref="R94" si="410">IFERROR(ROUND(AVERAGE(R92:R93),0),"")</f>
        <v/>
      </c>
      <c r="S94" s="505" t="str">
        <f t="shared" ref="S94" si="411">IFERROR(ROUND(AVERAGE(S92:S93),0),"")</f>
        <v/>
      </c>
      <c r="T94" s="505" t="str">
        <f t="shared" ref="T94" si="412">IFERROR(ROUND(AVERAGE(T92:T93),0),"")</f>
        <v/>
      </c>
      <c r="U94" s="505" t="str">
        <f t="shared" ref="U94" si="413">IFERROR(ROUND(AVERAGE(U92:U93),0),"")</f>
        <v/>
      </c>
      <c r="V94" s="505" t="str">
        <f t="shared" ref="V94" si="414">IFERROR(ROUND(AVERAGE(V92:V93),0),"")</f>
        <v/>
      </c>
      <c r="W94" s="505" t="str">
        <f t="shared" ref="W94" si="415">IFERROR(ROUND(AVERAGE(W92:W93),0),"")</f>
        <v/>
      </c>
      <c r="X94" s="506">
        <f>X92+X93</f>
        <v>0</v>
      </c>
      <c r="Y94" s="507">
        <f>Y92+Y93</f>
        <v>0</v>
      </c>
      <c r="Z94" s="576" t="e">
        <f t="shared" si="325"/>
        <v>#DIV/0!</v>
      </c>
      <c r="AA94" s="508">
        <f t="shared" si="326"/>
        <v>0</v>
      </c>
      <c r="AB94" s="509" t="e">
        <f>IF(OR(F94=1,G94=1,H94=1,I94=1,J94=1,K94=1,L94=1,M94=1,N94=1,O94=1,P94=1,Q94=1,R94=1,S94=1,T94=1,U94=1,V94=1,W94=1),1,ROUND(SUM(F94:W94)/$U$2,0))</f>
        <v>#DIV/0!</v>
      </c>
    </row>
    <row r="95" spans="1:28" ht="20.100000000000001" customHeight="1" x14ac:dyDescent="0.25">
      <c r="A95" s="687">
        <f>Emrat!A96</f>
        <v>31</v>
      </c>
      <c r="B95" s="690">
        <f>Emrat!B96</f>
        <v>0</v>
      </c>
      <c r="C95" s="691"/>
      <c r="D95" s="696">
        <f>Emrat!C96</f>
        <v>0</v>
      </c>
      <c r="E95" s="110" t="s">
        <v>111</v>
      </c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15"/>
      <c r="Y95" s="116"/>
      <c r="Z95" s="574" t="e">
        <f t="shared" ref="Z95:Z124" si="416">IF(OR(F95=1,G95=1,H95=1,I95=1,J95=1,K95=1,L95=1,M95=1,N95=1,O95=1,P95=1,Q95=1,R95=1,S95=1,T95=1,U95=1,V95=1,W95=1),1,ROUND(SUM(F95:W95)/$U$2,2))</f>
        <v>#DIV/0!</v>
      </c>
      <c r="AA95" s="119">
        <f t="shared" ref="AA95:AA124" si="417">COUNTIF(F95:W95,"=1")</f>
        <v>0</v>
      </c>
      <c r="AB95" s="121" t="e">
        <f t="shared" ref="AB95" si="418">IF(OR(F95=1,G95=1,H95=1,I95=1,J95=1,K95=1,L95=1,M95=1,N95=1,O95=1,P95=1,Q95=1,R95=1,S95=1,T95=1,U95=1,V95=1,W95=1),1,ROUND(SUM(F95:W95)/$U$2,0))</f>
        <v>#DIV/0!</v>
      </c>
    </row>
    <row r="96" spans="1:28" ht="20.100000000000001" customHeight="1" thickBot="1" x14ac:dyDescent="0.3">
      <c r="A96" s="688"/>
      <c r="B96" s="692"/>
      <c r="C96" s="693"/>
      <c r="D96" s="697"/>
      <c r="E96" s="127" t="s">
        <v>112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17"/>
      <c r="Y96" s="118"/>
      <c r="Z96" s="575" t="e">
        <f t="shared" si="416"/>
        <v>#DIV/0!</v>
      </c>
      <c r="AA96" s="120">
        <f t="shared" si="417"/>
        <v>0</v>
      </c>
      <c r="AB96" s="122" t="e">
        <f>IF(OR(F96=1,G96=1,H96=1,I96=1,J96=1,K96=1,L96=1,M96=1,N96=1,O96=1,P96=1,Q96=1,R96=1,S96=1,T96=1,U96=1,V96=1,W96=1),1,ROUND(SUM(F96:W96)/$U$2,0))</f>
        <v>#DIV/0!</v>
      </c>
    </row>
    <row r="97" spans="1:28" ht="20.100000000000001" customHeight="1" thickTop="1" thickBot="1" x14ac:dyDescent="0.3">
      <c r="A97" s="689"/>
      <c r="B97" s="694"/>
      <c r="C97" s="695"/>
      <c r="D97" s="698"/>
      <c r="E97" s="510" t="s">
        <v>39</v>
      </c>
      <c r="F97" s="505" t="str">
        <f>IFERROR(ROUND(AVERAGE(F95:F96),0),"")</f>
        <v/>
      </c>
      <c r="G97" s="505" t="str">
        <f t="shared" ref="G97" si="419">IFERROR(ROUND(AVERAGE(G95:G96),0),"")</f>
        <v/>
      </c>
      <c r="H97" s="505" t="str">
        <f t="shared" ref="H97" si="420">IFERROR(ROUND(AVERAGE(H95:H96),0),"")</f>
        <v/>
      </c>
      <c r="I97" s="505" t="str">
        <f t="shared" ref="I97" si="421">IFERROR(ROUND(AVERAGE(I95:I96),0),"")</f>
        <v/>
      </c>
      <c r="J97" s="505" t="str">
        <f t="shared" ref="J97" si="422">IFERROR(ROUND(AVERAGE(J95:J96),0),"")</f>
        <v/>
      </c>
      <c r="K97" s="505" t="str">
        <f t="shared" ref="K97" si="423">IFERROR(ROUND(AVERAGE(K95:K96),0),"")</f>
        <v/>
      </c>
      <c r="L97" s="505" t="str">
        <f t="shared" ref="L97" si="424">IFERROR(ROUND(AVERAGE(L95:L96),0),"")</f>
        <v/>
      </c>
      <c r="M97" s="505" t="str">
        <f t="shared" ref="M97" si="425">IFERROR(ROUND(AVERAGE(M95:M96),0),"")</f>
        <v/>
      </c>
      <c r="N97" s="505" t="str">
        <f t="shared" ref="N97" si="426">IFERROR(ROUND(AVERAGE(N95:N96),0),"")</f>
        <v/>
      </c>
      <c r="O97" s="505" t="str">
        <f>IFERROR(ROUND(AVERAGE(O95:O96),0),"")</f>
        <v/>
      </c>
      <c r="P97" s="505" t="str">
        <f t="shared" ref="P97" si="427">IFERROR(ROUND(AVERAGE(P95:P96),0),"")</f>
        <v/>
      </c>
      <c r="Q97" s="505" t="str">
        <f t="shared" ref="Q97" si="428">IFERROR(ROUND(AVERAGE(Q95:Q96),0),"")</f>
        <v/>
      </c>
      <c r="R97" s="505" t="str">
        <f t="shared" ref="R97" si="429">IFERROR(ROUND(AVERAGE(R95:R96),0),"")</f>
        <v/>
      </c>
      <c r="S97" s="505" t="str">
        <f t="shared" ref="S97" si="430">IFERROR(ROUND(AVERAGE(S95:S96),0),"")</f>
        <v/>
      </c>
      <c r="T97" s="505" t="str">
        <f t="shared" ref="T97" si="431">IFERROR(ROUND(AVERAGE(T95:T96),0),"")</f>
        <v/>
      </c>
      <c r="U97" s="505" t="str">
        <f t="shared" ref="U97" si="432">IFERROR(ROUND(AVERAGE(U95:U96),0),"")</f>
        <v/>
      </c>
      <c r="V97" s="505" t="str">
        <f t="shared" ref="V97" si="433">IFERROR(ROUND(AVERAGE(V95:V96),0),"")</f>
        <v/>
      </c>
      <c r="W97" s="505" t="str">
        <f t="shared" ref="W97" si="434">IFERROR(ROUND(AVERAGE(W95:W96),0),"")</f>
        <v/>
      </c>
      <c r="X97" s="506">
        <f>X95+X96</f>
        <v>0</v>
      </c>
      <c r="Y97" s="507">
        <f>Y95+Y96</f>
        <v>0</v>
      </c>
      <c r="Z97" s="576" t="e">
        <f t="shared" si="416"/>
        <v>#DIV/0!</v>
      </c>
      <c r="AA97" s="508">
        <f t="shared" si="417"/>
        <v>0</v>
      </c>
      <c r="AB97" s="509" t="e">
        <f>IF(OR(F97=1,G97=1,H97=1,I97=1,J97=1,K97=1,L97=1,M97=1,N97=1,O97=1,P97=1,Q97=1,R97=1,S97=1,T97=1,U97=1,V97=1,W97=1),1,ROUND(SUM(F97:W97)/$U$2,0))</f>
        <v>#DIV/0!</v>
      </c>
    </row>
    <row r="98" spans="1:28" ht="20.100000000000001" customHeight="1" x14ac:dyDescent="0.25">
      <c r="A98" s="687">
        <f>Emrat!A99</f>
        <v>32</v>
      </c>
      <c r="B98" s="690">
        <f>Emrat!B99</f>
        <v>0</v>
      </c>
      <c r="C98" s="691"/>
      <c r="D98" s="696">
        <f>Emrat!C99</f>
        <v>0</v>
      </c>
      <c r="E98" s="110" t="s">
        <v>111</v>
      </c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15"/>
      <c r="Y98" s="116"/>
      <c r="Z98" s="574" t="e">
        <f t="shared" si="416"/>
        <v>#DIV/0!</v>
      </c>
      <c r="AA98" s="119">
        <f t="shared" si="417"/>
        <v>0</v>
      </c>
      <c r="AB98" s="121" t="e">
        <f t="shared" ref="AB98" si="435">IF(OR(F98=1,G98=1,H98=1,I98=1,J98=1,K98=1,L98=1,M98=1,N98=1,O98=1,P98=1,Q98=1,R98=1,S98=1,T98=1,U98=1,V98=1,W98=1),1,ROUND(SUM(F98:W98)/$U$2,0))</f>
        <v>#DIV/0!</v>
      </c>
    </row>
    <row r="99" spans="1:28" ht="20.100000000000001" customHeight="1" thickBot="1" x14ac:dyDescent="0.3">
      <c r="A99" s="688"/>
      <c r="B99" s="692"/>
      <c r="C99" s="693"/>
      <c r="D99" s="697"/>
      <c r="E99" s="127" t="s">
        <v>112</v>
      </c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17"/>
      <c r="Y99" s="118"/>
      <c r="Z99" s="575" t="e">
        <f t="shared" si="416"/>
        <v>#DIV/0!</v>
      </c>
      <c r="AA99" s="120">
        <f t="shared" si="417"/>
        <v>0</v>
      </c>
      <c r="AB99" s="122" t="e">
        <f>IF(OR(F99=1,G99=1,H99=1,I99=1,J99=1,K99=1,L99=1,M99=1,N99=1,O99=1,P99=1,Q99=1,R99=1,S99=1,T99=1,U99=1,V99=1,W99=1),1,ROUND(SUM(F99:W99)/$U$2,0))</f>
        <v>#DIV/0!</v>
      </c>
    </row>
    <row r="100" spans="1:28" ht="20.100000000000001" customHeight="1" thickTop="1" thickBot="1" x14ac:dyDescent="0.3">
      <c r="A100" s="689"/>
      <c r="B100" s="694"/>
      <c r="C100" s="695"/>
      <c r="D100" s="698"/>
      <c r="E100" s="141" t="s">
        <v>39</v>
      </c>
      <c r="F100" s="138" t="str">
        <f>IFERROR(ROUND(AVERAGE(F98:F99),0),"")</f>
        <v/>
      </c>
      <c r="G100" s="138" t="str">
        <f t="shared" ref="G100" si="436">IFERROR(ROUND(AVERAGE(G98:G99),0),"")</f>
        <v/>
      </c>
      <c r="H100" s="138" t="str">
        <f t="shared" ref="H100" si="437">IFERROR(ROUND(AVERAGE(H98:H99),0),"")</f>
        <v/>
      </c>
      <c r="I100" s="138" t="str">
        <f t="shared" ref="I100" si="438">IFERROR(ROUND(AVERAGE(I98:I99),0),"")</f>
        <v/>
      </c>
      <c r="J100" s="138" t="str">
        <f t="shared" ref="J100" si="439">IFERROR(ROUND(AVERAGE(J98:J99),0),"")</f>
        <v/>
      </c>
      <c r="K100" s="138" t="str">
        <f t="shared" ref="K100" si="440">IFERROR(ROUND(AVERAGE(K98:K99),0),"")</f>
        <v/>
      </c>
      <c r="L100" s="138" t="str">
        <f t="shared" ref="L100" si="441">IFERROR(ROUND(AVERAGE(L98:L99),0),"")</f>
        <v/>
      </c>
      <c r="M100" s="138" t="str">
        <f t="shared" ref="M100" si="442">IFERROR(ROUND(AVERAGE(M98:M99),0),"")</f>
        <v/>
      </c>
      <c r="N100" s="138" t="str">
        <f t="shared" ref="N100" si="443">IFERROR(ROUND(AVERAGE(N98:N99),0),"")</f>
        <v/>
      </c>
      <c r="O100" s="138" t="str">
        <f>IFERROR(ROUND(AVERAGE(O98:O99),0),"")</f>
        <v/>
      </c>
      <c r="P100" s="138" t="str">
        <f t="shared" ref="P100" si="444">IFERROR(ROUND(AVERAGE(P98:P99),0),"")</f>
        <v/>
      </c>
      <c r="Q100" s="138" t="str">
        <f t="shared" ref="Q100" si="445">IFERROR(ROUND(AVERAGE(Q98:Q99),0),"")</f>
        <v/>
      </c>
      <c r="R100" s="138" t="str">
        <f t="shared" ref="R100" si="446">IFERROR(ROUND(AVERAGE(R98:R99),0),"")</f>
        <v/>
      </c>
      <c r="S100" s="138" t="str">
        <f t="shared" ref="S100" si="447">IFERROR(ROUND(AVERAGE(S98:S99),0),"")</f>
        <v/>
      </c>
      <c r="T100" s="138" t="str">
        <f t="shared" ref="T100" si="448">IFERROR(ROUND(AVERAGE(T98:T99),0),"")</f>
        <v/>
      </c>
      <c r="U100" s="138" t="str">
        <f t="shared" ref="U100" si="449">IFERROR(ROUND(AVERAGE(U98:U99),0),"")</f>
        <v/>
      </c>
      <c r="V100" s="138" t="str">
        <f t="shared" ref="V100" si="450">IFERROR(ROUND(AVERAGE(V98:V99),0),"")</f>
        <v/>
      </c>
      <c r="W100" s="138" t="str">
        <f t="shared" ref="W100" si="451">IFERROR(ROUND(AVERAGE(W98:W99),0),"")</f>
        <v/>
      </c>
      <c r="X100" s="503">
        <f>X98+X99</f>
        <v>0</v>
      </c>
      <c r="Y100" s="504">
        <f>Y98+Y99</f>
        <v>0</v>
      </c>
      <c r="Z100" s="579" t="e">
        <f t="shared" si="416"/>
        <v>#DIV/0!</v>
      </c>
      <c r="AA100" s="139">
        <f t="shared" si="417"/>
        <v>0</v>
      </c>
      <c r="AB100" s="140" t="e">
        <f>IF(OR(F100=1,G100=1,H100=1,I100=1,J100=1,K100=1,L100=1,M100=1,N100=1,O100=1,P100=1,Q100=1,R100=1,S100=1,T100=1,U100=1,V100=1,W100=1),1,ROUND(SUM(F100:W100)/$U$2,0))</f>
        <v>#DIV/0!</v>
      </c>
    </row>
    <row r="101" spans="1:28" ht="20.100000000000001" customHeight="1" x14ac:dyDescent="0.25">
      <c r="A101" s="687">
        <f>Emrat!A102</f>
        <v>33</v>
      </c>
      <c r="B101" s="690">
        <f>Emrat!B102</f>
        <v>0</v>
      </c>
      <c r="C101" s="691"/>
      <c r="D101" s="696">
        <f>Emrat!C102</f>
        <v>0</v>
      </c>
      <c r="E101" s="110" t="s">
        <v>111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15"/>
      <c r="Y101" s="116"/>
      <c r="Z101" s="574" t="e">
        <f t="shared" si="416"/>
        <v>#DIV/0!</v>
      </c>
      <c r="AA101" s="119">
        <f t="shared" si="417"/>
        <v>0</v>
      </c>
      <c r="AB101" s="121" t="e">
        <f t="shared" ref="AB101" si="452">IF(OR(F101=1,G101=1,H101=1,I101=1,J101=1,K101=1,L101=1,M101=1,N101=1,O101=1,P101=1,Q101=1,R101=1,S101=1,T101=1,U101=1,V101=1,W101=1),1,ROUND(SUM(F101:W101)/$U$2,0))</f>
        <v>#DIV/0!</v>
      </c>
    </row>
    <row r="102" spans="1:28" ht="20.100000000000001" customHeight="1" thickBot="1" x14ac:dyDescent="0.3">
      <c r="A102" s="688"/>
      <c r="B102" s="692"/>
      <c r="C102" s="693"/>
      <c r="D102" s="697"/>
      <c r="E102" s="127" t="s">
        <v>112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17"/>
      <c r="Y102" s="118"/>
      <c r="Z102" s="575" t="e">
        <f t="shared" si="416"/>
        <v>#DIV/0!</v>
      </c>
      <c r="AA102" s="120">
        <f t="shared" si="417"/>
        <v>0</v>
      </c>
      <c r="AB102" s="122" t="e">
        <f>IF(OR(F102=1,G102=1,H102=1,I102=1,J102=1,K102=1,L102=1,M102=1,N102=1,O102=1,P102=1,Q102=1,R102=1,S102=1,T102=1,U102=1,V102=1,W102=1),1,ROUND(SUM(F102:W102)/$U$2,0))</f>
        <v>#DIV/0!</v>
      </c>
    </row>
    <row r="103" spans="1:28" ht="20.100000000000001" customHeight="1" thickTop="1" thickBot="1" x14ac:dyDescent="0.3">
      <c r="A103" s="689"/>
      <c r="B103" s="694"/>
      <c r="C103" s="695"/>
      <c r="D103" s="698"/>
      <c r="E103" s="510" t="s">
        <v>39</v>
      </c>
      <c r="F103" s="505" t="str">
        <f>IFERROR(ROUND(AVERAGE(F101:F102),0),"")</f>
        <v/>
      </c>
      <c r="G103" s="505" t="str">
        <f t="shared" ref="G103" si="453">IFERROR(ROUND(AVERAGE(G101:G102),0),"")</f>
        <v/>
      </c>
      <c r="H103" s="505" t="str">
        <f t="shared" ref="H103" si="454">IFERROR(ROUND(AVERAGE(H101:H102),0),"")</f>
        <v/>
      </c>
      <c r="I103" s="505" t="str">
        <f t="shared" ref="I103" si="455">IFERROR(ROUND(AVERAGE(I101:I102),0),"")</f>
        <v/>
      </c>
      <c r="J103" s="505" t="str">
        <f t="shared" ref="J103" si="456">IFERROR(ROUND(AVERAGE(J101:J102),0),"")</f>
        <v/>
      </c>
      <c r="K103" s="505" t="str">
        <f t="shared" ref="K103" si="457">IFERROR(ROUND(AVERAGE(K101:K102),0),"")</f>
        <v/>
      </c>
      <c r="L103" s="505" t="str">
        <f t="shared" ref="L103" si="458">IFERROR(ROUND(AVERAGE(L101:L102),0),"")</f>
        <v/>
      </c>
      <c r="M103" s="505" t="str">
        <f t="shared" ref="M103" si="459">IFERROR(ROUND(AVERAGE(M101:M102),0),"")</f>
        <v/>
      </c>
      <c r="N103" s="505" t="str">
        <f t="shared" ref="N103" si="460">IFERROR(ROUND(AVERAGE(N101:N102),0),"")</f>
        <v/>
      </c>
      <c r="O103" s="505" t="str">
        <f>IFERROR(ROUND(AVERAGE(O101:O102),0),"")</f>
        <v/>
      </c>
      <c r="P103" s="505" t="str">
        <f t="shared" ref="P103" si="461">IFERROR(ROUND(AVERAGE(P101:P102),0),"")</f>
        <v/>
      </c>
      <c r="Q103" s="505" t="str">
        <f t="shared" ref="Q103" si="462">IFERROR(ROUND(AVERAGE(Q101:Q102),0),"")</f>
        <v/>
      </c>
      <c r="R103" s="505" t="str">
        <f t="shared" ref="R103" si="463">IFERROR(ROUND(AVERAGE(R101:R102),0),"")</f>
        <v/>
      </c>
      <c r="S103" s="505" t="str">
        <f t="shared" ref="S103" si="464">IFERROR(ROUND(AVERAGE(S101:S102),0),"")</f>
        <v/>
      </c>
      <c r="T103" s="505" t="str">
        <f t="shared" ref="T103" si="465">IFERROR(ROUND(AVERAGE(T101:T102),0),"")</f>
        <v/>
      </c>
      <c r="U103" s="505" t="str">
        <f t="shared" ref="U103" si="466">IFERROR(ROUND(AVERAGE(U101:U102),0),"")</f>
        <v/>
      </c>
      <c r="V103" s="505" t="str">
        <f t="shared" ref="V103" si="467">IFERROR(ROUND(AVERAGE(V101:V102),0),"")</f>
        <v/>
      </c>
      <c r="W103" s="505" t="str">
        <f t="shared" ref="W103" si="468">IFERROR(ROUND(AVERAGE(W101:W102),0),"")</f>
        <v/>
      </c>
      <c r="X103" s="506">
        <f>X101+X102</f>
        <v>0</v>
      </c>
      <c r="Y103" s="507">
        <f>Y101+Y102</f>
        <v>0</v>
      </c>
      <c r="Z103" s="576" t="e">
        <f t="shared" si="416"/>
        <v>#DIV/0!</v>
      </c>
      <c r="AA103" s="508">
        <f t="shared" si="417"/>
        <v>0</v>
      </c>
      <c r="AB103" s="509" t="e">
        <f>IF(OR(F103=1,G103=1,H103=1,I103=1,J103=1,K103=1,L103=1,M103=1,N103=1,O103=1,P103=1,Q103=1,R103=1,S103=1,T103=1,U103=1,V103=1,W103=1),1,ROUND(SUM(F103:W103)/$U$2,0))</f>
        <v>#DIV/0!</v>
      </c>
    </row>
    <row r="104" spans="1:28" ht="20.100000000000001" customHeight="1" x14ac:dyDescent="0.25">
      <c r="A104" s="687">
        <f>Emrat!A105</f>
        <v>34</v>
      </c>
      <c r="B104" s="690">
        <f>Emrat!B105</f>
        <v>0</v>
      </c>
      <c r="C104" s="691"/>
      <c r="D104" s="696">
        <f>Emrat!C105</f>
        <v>0</v>
      </c>
      <c r="E104" s="110" t="s">
        <v>111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15"/>
      <c r="Y104" s="116"/>
      <c r="Z104" s="574" t="e">
        <f t="shared" si="416"/>
        <v>#DIV/0!</v>
      </c>
      <c r="AA104" s="119">
        <f t="shared" si="417"/>
        <v>0</v>
      </c>
      <c r="AB104" s="121" t="e">
        <f t="shared" ref="AB104" si="469">IF(OR(F104=1,G104=1,H104=1,I104=1,J104=1,K104=1,L104=1,M104=1,N104=1,O104=1,P104=1,Q104=1,R104=1,S104=1,T104=1,U104=1,V104=1,W104=1),1,ROUND(SUM(F104:W104)/$U$2,0))</f>
        <v>#DIV/0!</v>
      </c>
    </row>
    <row r="105" spans="1:28" ht="20.100000000000001" customHeight="1" thickBot="1" x14ac:dyDescent="0.3">
      <c r="A105" s="688"/>
      <c r="B105" s="692"/>
      <c r="C105" s="693"/>
      <c r="D105" s="697"/>
      <c r="E105" s="127" t="s">
        <v>112</v>
      </c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17"/>
      <c r="Y105" s="118"/>
      <c r="Z105" s="575" t="e">
        <f t="shared" si="416"/>
        <v>#DIV/0!</v>
      </c>
      <c r="AA105" s="120">
        <f t="shared" si="417"/>
        <v>0</v>
      </c>
      <c r="AB105" s="122" t="e">
        <f>IF(OR(F105=1,G105=1,H105=1,I105=1,J105=1,K105=1,L105=1,M105=1,N105=1,O105=1,P105=1,Q105=1,R105=1,S105=1,T105=1,U105=1,V105=1,W105=1),1,ROUND(SUM(F105:W105)/$U$2,0))</f>
        <v>#DIV/0!</v>
      </c>
    </row>
    <row r="106" spans="1:28" ht="20.100000000000001" customHeight="1" thickTop="1" thickBot="1" x14ac:dyDescent="0.3">
      <c r="A106" s="689"/>
      <c r="B106" s="694"/>
      <c r="C106" s="695"/>
      <c r="D106" s="698"/>
      <c r="E106" s="510" t="s">
        <v>39</v>
      </c>
      <c r="F106" s="505" t="str">
        <f>IFERROR(ROUND(AVERAGE(F104:F105),0),"")</f>
        <v/>
      </c>
      <c r="G106" s="505" t="str">
        <f t="shared" ref="G106" si="470">IFERROR(ROUND(AVERAGE(G104:G105),0),"")</f>
        <v/>
      </c>
      <c r="H106" s="505" t="str">
        <f t="shared" ref="H106" si="471">IFERROR(ROUND(AVERAGE(H104:H105),0),"")</f>
        <v/>
      </c>
      <c r="I106" s="505" t="str">
        <f t="shared" ref="I106" si="472">IFERROR(ROUND(AVERAGE(I104:I105),0),"")</f>
        <v/>
      </c>
      <c r="J106" s="505" t="str">
        <f t="shared" ref="J106" si="473">IFERROR(ROUND(AVERAGE(J104:J105),0),"")</f>
        <v/>
      </c>
      <c r="K106" s="505" t="str">
        <f t="shared" ref="K106" si="474">IFERROR(ROUND(AVERAGE(K104:K105),0),"")</f>
        <v/>
      </c>
      <c r="L106" s="505" t="str">
        <f t="shared" ref="L106" si="475">IFERROR(ROUND(AVERAGE(L104:L105),0),"")</f>
        <v/>
      </c>
      <c r="M106" s="505" t="str">
        <f t="shared" ref="M106" si="476">IFERROR(ROUND(AVERAGE(M104:M105),0),"")</f>
        <v/>
      </c>
      <c r="N106" s="505" t="str">
        <f t="shared" ref="N106" si="477">IFERROR(ROUND(AVERAGE(N104:N105),0),"")</f>
        <v/>
      </c>
      <c r="O106" s="505" t="str">
        <f>IFERROR(ROUND(AVERAGE(O104:O105),0),"")</f>
        <v/>
      </c>
      <c r="P106" s="505" t="str">
        <f t="shared" ref="P106" si="478">IFERROR(ROUND(AVERAGE(P104:P105),0),"")</f>
        <v/>
      </c>
      <c r="Q106" s="505" t="str">
        <f t="shared" ref="Q106" si="479">IFERROR(ROUND(AVERAGE(Q104:Q105),0),"")</f>
        <v/>
      </c>
      <c r="R106" s="505" t="str">
        <f t="shared" ref="R106" si="480">IFERROR(ROUND(AVERAGE(R104:R105),0),"")</f>
        <v/>
      </c>
      <c r="S106" s="505" t="str">
        <f t="shared" ref="S106" si="481">IFERROR(ROUND(AVERAGE(S104:S105),0),"")</f>
        <v/>
      </c>
      <c r="T106" s="505" t="str">
        <f t="shared" ref="T106" si="482">IFERROR(ROUND(AVERAGE(T104:T105),0),"")</f>
        <v/>
      </c>
      <c r="U106" s="505" t="str">
        <f t="shared" ref="U106" si="483">IFERROR(ROUND(AVERAGE(U104:U105),0),"")</f>
        <v/>
      </c>
      <c r="V106" s="505" t="str">
        <f t="shared" ref="V106" si="484">IFERROR(ROUND(AVERAGE(V104:V105),0),"")</f>
        <v/>
      </c>
      <c r="W106" s="505" t="str">
        <f t="shared" ref="W106" si="485">IFERROR(ROUND(AVERAGE(W104:W105),0),"")</f>
        <v/>
      </c>
      <c r="X106" s="506">
        <f>X104+X105</f>
        <v>0</v>
      </c>
      <c r="Y106" s="507">
        <f>Y104+Y105</f>
        <v>0</v>
      </c>
      <c r="Z106" s="576" t="e">
        <f t="shared" si="416"/>
        <v>#DIV/0!</v>
      </c>
      <c r="AA106" s="508">
        <f t="shared" si="417"/>
        <v>0</v>
      </c>
      <c r="AB106" s="509" t="e">
        <f>IF(OR(F106=1,G106=1,H106=1,I106=1,J106=1,K106=1,L106=1,M106=1,N106=1,O106=1,P106=1,Q106=1,R106=1,S106=1,T106=1,U106=1,V106=1,W106=1),1,ROUND(SUM(F106:W106)/$U$2,0))</f>
        <v>#DIV/0!</v>
      </c>
    </row>
    <row r="107" spans="1:28" ht="20.100000000000001" customHeight="1" x14ac:dyDescent="0.25">
      <c r="A107" s="687">
        <f>Emrat!A108</f>
        <v>35</v>
      </c>
      <c r="B107" s="690">
        <f>Emrat!B108</f>
        <v>0</v>
      </c>
      <c r="C107" s="691"/>
      <c r="D107" s="696">
        <f>Emrat!C108</f>
        <v>0</v>
      </c>
      <c r="E107" s="110" t="s">
        <v>111</v>
      </c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15"/>
      <c r="Y107" s="116"/>
      <c r="Z107" s="574" t="e">
        <f t="shared" si="416"/>
        <v>#DIV/0!</v>
      </c>
      <c r="AA107" s="119">
        <f t="shared" si="417"/>
        <v>0</v>
      </c>
      <c r="AB107" s="121" t="e">
        <f t="shared" ref="AB107" si="486">IF(OR(F107=1,G107=1,H107=1,I107=1,J107=1,K107=1,L107=1,M107=1,N107=1,O107=1,P107=1,Q107=1,R107=1,S107=1,T107=1,U107=1,V107=1,W107=1),1,ROUND(SUM(F107:W107)/$U$2,0))</f>
        <v>#DIV/0!</v>
      </c>
    </row>
    <row r="108" spans="1:28" ht="20.100000000000001" customHeight="1" thickBot="1" x14ac:dyDescent="0.3">
      <c r="A108" s="688"/>
      <c r="B108" s="692"/>
      <c r="C108" s="693"/>
      <c r="D108" s="697"/>
      <c r="E108" s="127" t="s">
        <v>112</v>
      </c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17"/>
      <c r="Y108" s="118"/>
      <c r="Z108" s="575" t="e">
        <f t="shared" si="416"/>
        <v>#DIV/0!</v>
      </c>
      <c r="AA108" s="120">
        <f t="shared" si="417"/>
        <v>0</v>
      </c>
      <c r="AB108" s="122" t="e">
        <f>IF(OR(F108=1,G108=1,H108=1,I108=1,J108=1,K108=1,L108=1,M108=1,N108=1,O108=1,P108=1,Q108=1,R108=1,S108=1,T108=1,U108=1,V108=1,W108=1),1,ROUND(SUM(F108:W108)/$U$2,0))</f>
        <v>#DIV/0!</v>
      </c>
    </row>
    <row r="109" spans="1:28" ht="20.100000000000001" customHeight="1" thickTop="1" thickBot="1" x14ac:dyDescent="0.3">
      <c r="A109" s="689"/>
      <c r="B109" s="694"/>
      <c r="C109" s="695"/>
      <c r="D109" s="698"/>
      <c r="E109" s="510" t="s">
        <v>39</v>
      </c>
      <c r="F109" s="505" t="str">
        <f>IFERROR(ROUND(AVERAGE(F107:F108),0),"")</f>
        <v/>
      </c>
      <c r="G109" s="505" t="str">
        <f t="shared" ref="G109" si="487">IFERROR(ROUND(AVERAGE(G107:G108),0),"")</f>
        <v/>
      </c>
      <c r="H109" s="505" t="str">
        <f t="shared" ref="H109" si="488">IFERROR(ROUND(AVERAGE(H107:H108),0),"")</f>
        <v/>
      </c>
      <c r="I109" s="505" t="str">
        <f t="shared" ref="I109" si="489">IFERROR(ROUND(AVERAGE(I107:I108),0),"")</f>
        <v/>
      </c>
      <c r="J109" s="505" t="str">
        <f t="shared" ref="J109" si="490">IFERROR(ROUND(AVERAGE(J107:J108),0),"")</f>
        <v/>
      </c>
      <c r="K109" s="505" t="str">
        <f t="shared" ref="K109" si="491">IFERROR(ROUND(AVERAGE(K107:K108),0),"")</f>
        <v/>
      </c>
      <c r="L109" s="505" t="str">
        <f t="shared" ref="L109" si="492">IFERROR(ROUND(AVERAGE(L107:L108),0),"")</f>
        <v/>
      </c>
      <c r="M109" s="505" t="str">
        <f t="shared" ref="M109" si="493">IFERROR(ROUND(AVERAGE(M107:M108),0),"")</f>
        <v/>
      </c>
      <c r="N109" s="505" t="str">
        <f t="shared" ref="N109" si="494">IFERROR(ROUND(AVERAGE(N107:N108),0),"")</f>
        <v/>
      </c>
      <c r="O109" s="505" t="str">
        <f>IFERROR(ROUND(AVERAGE(O107:O108),0),"")</f>
        <v/>
      </c>
      <c r="P109" s="505" t="str">
        <f t="shared" ref="P109" si="495">IFERROR(ROUND(AVERAGE(P107:P108),0),"")</f>
        <v/>
      </c>
      <c r="Q109" s="505" t="str">
        <f t="shared" ref="Q109" si="496">IFERROR(ROUND(AVERAGE(Q107:Q108),0),"")</f>
        <v/>
      </c>
      <c r="R109" s="505" t="str">
        <f t="shared" ref="R109" si="497">IFERROR(ROUND(AVERAGE(R107:R108),0),"")</f>
        <v/>
      </c>
      <c r="S109" s="505" t="str">
        <f t="shared" ref="S109" si="498">IFERROR(ROUND(AVERAGE(S107:S108),0),"")</f>
        <v/>
      </c>
      <c r="T109" s="505" t="str">
        <f t="shared" ref="T109" si="499">IFERROR(ROUND(AVERAGE(T107:T108),0),"")</f>
        <v/>
      </c>
      <c r="U109" s="505" t="str">
        <f t="shared" ref="U109" si="500">IFERROR(ROUND(AVERAGE(U107:U108),0),"")</f>
        <v/>
      </c>
      <c r="V109" s="505" t="str">
        <f t="shared" ref="V109" si="501">IFERROR(ROUND(AVERAGE(V107:V108),0),"")</f>
        <v/>
      </c>
      <c r="W109" s="505" t="str">
        <f t="shared" ref="W109" si="502">IFERROR(ROUND(AVERAGE(W107:W108),0),"")</f>
        <v/>
      </c>
      <c r="X109" s="506">
        <f>X107+X108</f>
        <v>0</v>
      </c>
      <c r="Y109" s="507">
        <f>Y107+Y108</f>
        <v>0</v>
      </c>
      <c r="Z109" s="576" t="e">
        <f t="shared" si="416"/>
        <v>#DIV/0!</v>
      </c>
      <c r="AA109" s="508">
        <f t="shared" si="417"/>
        <v>0</v>
      </c>
      <c r="AB109" s="509" t="e">
        <f>IF(OR(F109=1,G109=1,H109=1,I109=1,J109=1,K109=1,L109=1,M109=1,N109=1,O109=1,P109=1,Q109=1,R109=1,S109=1,T109=1,U109=1,V109=1,W109=1),1,ROUND(SUM(F109:W109)/$U$2,0))</f>
        <v>#DIV/0!</v>
      </c>
    </row>
    <row r="110" spans="1:28" ht="20.100000000000001" customHeight="1" x14ac:dyDescent="0.25">
      <c r="A110" s="687">
        <f>Emrat!A111</f>
        <v>36</v>
      </c>
      <c r="B110" s="690">
        <f>Emrat!B111</f>
        <v>0</v>
      </c>
      <c r="C110" s="691"/>
      <c r="D110" s="696">
        <f>Emrat!C111</f>
        <v>0</v>
      </c>
      <c r="E110" s="110" t="s">
        <v>111</v>
      </c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15"/>
      <c r="Y110" s="116"/>
      <c r="Z110" s="574" t="e">
        <f t="shared" si="416"/>
        <v>#DIV/0!</v>
      </c>
      <c r="AA110" s="119">
        <f t="shared" si="417"/>
        <v>0</v>
      </c>
      <c r="AB110" s="121" t="e">
        <f t="shared" ref="AB110" si="503">IF(OR(F110=1,G110=1,H110=1,I110=1,J110=1,K110=1,L110=1,M110=1,N110=1,O110=1,P110=1,Q110=1,R110=1,S110=1,T110=1,U110=1,V110=1,W110=1),1,ROUND(SUM(F110:W110)/$U$2,0))</f>
        <v>#DIV/0!</v>
      </c>
    </row>
    <row r="111" spans="1:28" ht="20.100000000000001" customHeight="1" thickBot="1" x14ac:dyDescent="0.3">
      <c r="A111" s="688"/>
      <c r="B111" s="692"/>
      <c r="C111" s="693"/>
      <c r="D111" s="697"/>
      <c r="E111" s="127" t="s">
        <v>112</v>
      </c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17"/>
      <c r="Y111" s="118"/>
      <c r="Z111" s="575" t="e">
        <f t="shared" si="416"/>
        <v>#DIV/0!</v>
      </c>
      <c r="AA111" s="120">
        <f t="shared" si="417"/>
        <v>0</v>
      </c>
      <c r="AB111" s="122" t="e">
        <f>IF(OR(F111=1,G111=1,H111=1,I111=1,J111=1,K111=1,L111=1,M111=1,N111=1,O111=1,P111=1,Q111=1,R111=1,S111=1,T111=1,U111=1,V111=1,W111=1),1,ROUND(SUM(F111:W111)/$U$2,0))</f>
        <v>#DIV/0!</v>
      </c>
    </row>
    <row r="112" spans="1:28" ht="20.100000000000001" customHeight="1" thickTop="1" thickBot="1" x14ac:dyDescent="0.3">
      <c r="A112" s="689"/>
      <c r="B112" s="694"/>
      <c r="C112" s="695"/>
      <c r="D112" s="698"/>
      <c r="E112" s="510" t="s">
        <v>39</v>
      </c>
      <c r="F112" s="505" t="str">
        <f>IFERROR(ROUND(AVERAGE(F110:F111),0),"")</f>
        <v/>
      </c>
      <c r="G112" s="505" t="str">
        <f t="shared" ref="G112" si="504">IFERROR(ROUND(AVERAGE(G110:G111),0),"")</f>
        <v/>
      </c>
      <c r="H112" s="505" t="str">
        <f t="shared" ref="H112" si="505">IFERROR(ROUND(AVERAGE(H110:H111),0),"")</f>
        <v/>
      </c>
      <c r="I112" s="505" t="str">
        <f t="shared" ref="I112" si="506">IFERROR(ROUND(AVERAGE(I110:I111),0),"")</f>
        <v/>
      </c>
      <c r="J112" s="505" t="str">
        <f t="shared" ref="J112" si="507">IFERROR(ROUND(AVERAGE(J110:J111),0),"")</f>
        <v/>
      </c>
      <c r="K112" s="505" t="str">
        <f t="shared" ref="K112" si="508">IFERROR(ROUND(AVERAGE(K110:K111),0),"")</f>
        <v/>
      </c>
      <c r="L112" s="505" t="str">
        <f t="shared" ref="L112" si="509">IFERROR(ROUND(AVERAGE(L110:L111),0),"")</f>
        <v/>
      </c>
      <c r="M112" s="505" t="str">
        <f t="shared" ref="M112" si="510">IFERROR(ROUND(AVERAGE(M110:M111),0),"")</f>
        <v/>
      </c>
      <c r="N112" s="505" t="str">
        <f t="shared" ref="N112" si="511">IFERROR(ROUND(AVERAGE(N110:N111),0),"")</f>
        <v/>
      </c>
      <c r="O112" s="505" t="str">
        <f>IFERROR(ROUND(AVERAGE(O110:O111),0),"")</f>
        <v/>
      </c>
      <c r="P112" s="505" t="str">
        <f t="shared" ref="P112" si="512">IFERROR(ROUND(AVERAGE(P110:P111),0),"")</f>
        <v/>
      </c>
      <c r="Q112" s="505" t="str">
        <f t="shared" ref="Q112" si="513">IFERROR(ROUND(AVERAGE(Q110:Q111),0),"")</f>
        <v/>
      </c>
      <c r="R112" s="505" t="str">
        <f t="shared" ref="R112" si="514">IFERROR(ROUND(AVERAGE(R110:R111),0),"")</f>
        <v/>
      </c>
      <c r="S112" s="505" t="str">
        <f t="shared" ref="S112" si="515">IFERROR(ROUND(AVERAGE(S110:S111),0),"")</f>
        <v/>
      </c>
      <c r="T112" s="505" t="str">
        <f t="shared" ref="T112" si="516">IFERROR(ROUND(AVERAGE(T110:T111),0),"")</f>
        <v/>
      </c>
      <c r="U112" s="505" t="str">
        <f t="shared" ref="U112" si="517">IFERROR(ROUND(AVERAGE(U110:U111),0),"")</f>
        <v/>
      </c>
      <c r="V112" s="505" t="str">
        <f t="shared" ref="V112" si="518">IFERROR(ROUND(AVERAGE(V110:V111),0),"")</f>
        <v/>
      </c>
      <c r="W112" s="505" t="str">
        <f t="shared" ref="W112" si="519">IFERROR(ROUND(AVERAGE(W110:W111),0),"")</f>
        <v/>
      </c>
      <c r="X112" s="506">
        <f>X110+X111</f>
        <v>0</v>
      </c>
      <c r="Y112" s="507">
        <f>Y110+Y111</f>
        <v>0</v>
      </c>
      <c r="Z112" s="576" t="e">
        <f t="shared" si="416"/>
        <v>#DIV/0!</v>
      </c>
      <c r="AA112" s="508">
        <f t="shared" si="417"/>
        <v>0</v>
      </c>
      <c r="AB112" s="509" t="e">
        <f>IF(OR(F112=1,G112=1,H112=1,I112=1,J112=1,K112=1,L112=1,M112=1,N112=1,O112=1,P112=1,Q112=1,R112=1,S112=1,T112=1,U112=1,V112=1,W112=1),1,ROUND(SUM(F112:W112)/$U$2,0))</f>
        <v>#DIV/0!</v>
      </c>
    </row>
    <row r="113" spans="1:28" ht="20.100000000000001" customHeight="1" x14ac:dyDescent="0.25">
      <c r="A113" s="687">
        <f>Emrat!A114</f>
        <v>37</v>
      </c>
      <c r="B113" s="690">
        <f>Emrat!B114</f>
        <v>0</v>
      </c>
      <c r="C113" s="691"/>
      <c r="D113" s="696">
        <f>Emrat!C114</f>
        <v>0</v>
      </c>
      <c r="E113" s="110" t="s">
        <v>111</v>
      </c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15"/>
      <c r="Y113" s="116"/>
      <c r="Z113" s="574" t="e">
        <f t="shared" si="416"/>
        <v>#DIV/0!</v>
      </c>
      <c r="AA113" s="119">
        <f t="shared" si="417"/>
        <v>0</v>
      </c>
      <c r="AB113" s="121" t="e">
        <f t="shared" ref="AB113" si="520">IF(OR(F113=1,G113=1,H113=1,I113=1,J113=1,K113=1,L113=1,M113=1,N113=1,O113=1,P113=1,Q113=1,R113=1,S113=1,T113=1,U113=1,V113=1,W113=1),1,ROUND(SUM(F113:W113)/$U$2,0))</f>
        <v>#DIV/0!</v>
      </c>
    </row>
    <row r="114" spans="1:28" ht="20.100000000000001" customHeight="1" thickBot="1" x14ac:dyDescent="0.3">
      <c r="A114" s="688"/>
      <c r="B114" s="692"/>
      <c r="C114" s="693"/>
      <c r="D114" s="697"/>
      <c r="E114" s="127" t="s">
        <v>112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17"/>
      <c r="Y114" s="118"/>
      <c r="Z114" s="575" t="e">
        <f t="shared" si="416"/>
        <v>#DIV/0!</v>
      </c>
      <c r="AA114" s="120">
        <f t="shared" si="417"/>
        <v>0</v>
      </c>
      <c r="AB114" s="122" t="e">
        <f>IF(OR(F114=1,G114=1,H114=1,I114=1,J114=1,K114=1,L114=1,M114=1,N114=1,O114=1,P114=1,Q114=1,R114=1,S114=1,T114=1,U114=1,V114=1,W114=1),1,ROUND(SUM(F114:W114)/$U$2,0))</f>
        <v>#DIV/0!</v>
      </c>
    </row>
    <row r="115" spans="1:28" ht="20.100000000000001" customHeight="1" thickTop="1" thickBot="1" x14ac:dyDescent="0.3">
      <c r="A115" s="689"/>
      <c r="B115" s="694"/>
      <c r="C115" s="695"/>
      <c r="D115" s="698"/>
      <c r="E115" s="510" t="s">
        <v>39</v>
      </c>
      <c r="F115" s="505" t="str">
        <f>IFERROR(ROUND(AVERAGE(F113:F114),0),"")</f>
        <v/>
      </c>
      <c r="G115" s="505" t="str">
        <f t="shared" ref="G115" si="521">IFERROR(ROUND(AVERAGE(G113:G114),0),"")</f>
        <v/>
      </c>
      <c r="H115" s="505" t="str">
        <f t="shared" ref="H115" si="522">IFERROR(ROUND(AVERAGE(H113:H114),0),"")</f>
        <v/>
      </c>
      <c r="I115" s="505" t="str">
        <f t="shared" ref="I115" si="523">IFERROR(ROUND(AVERAGE(I113:I114),0),"")</f>
        <v/>
      </c>
      <c r="J115" s="505" t="str">
        <f t="shared" ref="J115" si="524">IFERROR(ROUND(AVERAGE(J113:J114),0),"")</f>
        <v/>
      </c>
      <c r="K115" s="505" t="str">
        <f t="shared" ref="K115" si="525">IFERROR(ROUND(AVERAGE(K113:K114),0),"")</f>
        <v/>
      </c>
      <c r="L115" s="505" t="str">
        <f t="shared" ref="L115" si="526">IFERROR(ROUND(AVERAGE(L113:L114),0),"")</f>
        <v/>
      </c>
      <c r="M115" s="505" t="str">
        <f t="shared" ref="M115" si="527">IFERROR(ROUND(AVERAGE(M113:M114),0),"")</f>
        <v/>
      </c>
      <c r="N115" s="505" t="str">
        <f t="shared" ref="N115" si="528">IFERROR(ROUND(AVERAGE(N113:N114),0),"")</f>
        <v/>
      </c>
      <c r="O115" s="505" t="str">
        <f>IFERROR(ROUND(AVERAGE(O113:O114),0),"")</f>
        <v/>
      </c>
      <c r="P115" s="505" t="str">
        <f t="shared" ref="P115" si="529">IFERROR(ROUND(AVERAGE(P113:P114),0),"")</f>
        <v/>
      </c>
      <c r="Q115" s="505" t="str">
        <f t="shared" ref="Q115" si="530">IFERROR(ROUND(AVERAGE(Q113:Q114),0),"")</f>
        <v/>
      </c>
      <c r="R115" s="505" t="str">
        <f t="shared" ref="R115" si="531">IFERROR(ROUND(AVERAGE(R113:R114),0),"")</f>
        <v/>
      </c>
      <c r="S115" s="505" t="str">
        <f t="shared" ref="S115" si="532">IFERROR(ROUND(AVERAGE(S113:S114),0),"")</f>
        <v/>
      </c>
      <c r="T115" s="505" t="str">
        <f t="shared" ref="T115" si="533">IFERROR(ROUND(AVERAGE(T113:T114),0),"")</f>
        <v/>
      </c>
      <c r="U115" s="505" t="str">
        <f t="shared" ref="U115" si="534">IFERROR(ROUND(AVERAGE(U113:U114),0),"")</f>
        <v/>
      </c>
      <c r="V115" s="505" t="str">
        <f t="shared" ref="V115" si="535">IFERROR(ROUND(AVERAGE(V113:V114),0),"")</f>
        <v/>
      </c>
      <c r="W115" s="505" t="str">
        <f t="shared" ref="W115" si="536">IFERROR(ROUND(AVERAGE(W113:W114),0),"")</f>
        <v/>
      </c>
      <c r="X115" s="506">
        <f>X113+X114</f>
        <v>0</v>
      </c>
      <c r="Y115" s="507">
        <f>Y113+Y114</f>
        <v>0</v>
      </c>
      <c r="Z115" s="576" t="e">
        <f t="shared" si="416"/>
        <v>#DIV/0!</v>
      </c>
      <c r="AA115" s="508">
        <f t="shared" si="417"/>
        <v>0</v>
      </c>
      <c r="AB115" s="509" t="e">
        <f>IF(OR(F115=1,G115=1,H115=1,I115=1,J115=1,K115=1,L115=1,M115=1,N115=1,O115=1,P115=1,Q115=1,R115=1,S115=1,T115=1,U115=1,V115=1,W115=1),1,ROUND(SUM(F115:W115)/$U$2,0))</f>
        <v>#DIV/0!</v>
      </c>
    </row>
    <row r="116" spans="1:28" ht="20.100000000000001" customHeight="1" x14ac:dyDescent="0.25">
      <c r="A116" s="687">
        <f>Emrat!A117</f>
        <v>38</v>
      </c>
      <c r="B116" s="690">
        <f>Emrat!B117</f>
        <v>0</v>
      </c>
      <c r="C116" s="691"/>
      <c r="D116" s="696">
        <f>Emrat!C117</f>
        <v>0</v>
      </c>
      <c r="E116" s="110" t="s">
        <v>111</v>
      </c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15"/>
      <c r="Y116" s="116"/>
      <c r="Z116" s="574" t="e">
        <f t="shared" si="416"/>
        <v>#DIV/0!</v>
      </c>
      <c r="AA116" s="119">
        <f t="shared" si="417"/>
        <v>0</v>
      </c>
      <c r="AB116" s="121" t="e">
        <f t="shared" ref="AB116" si="537">IF(OR(F116=1,G116=1,H116=1,I116=1,J116=1,K116=1,L116=1,M116=1,N116=1,O116=1,P116=1,Q116=1,R116=1,S116=1,T116=1,U116=1,V116=1,W116=1),1,ROUND(SUM(F116:W116)/$U$2,0))</f>
        <v>#DIV/0!</v>
      </c>
    </row>
    <row r="117" spans="1:28" ht="20.100000000000001" customHeight="1" thickBot="1" x14ac:dyDescent="0.3">
      <c r="A117" s="688"/>
      <c r="B117" s="692"/>
      <c r="C117" s="693"/>
      <c r="D117" s="697"/>
      <c r="E117" s="127" t="s">
        <v>112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17"/>
      <c r="Y117" s="118"/>
      <c r="Z117" s="575" t="e">
        <f t="shared" si="416"/>
        <v>#DIV/0!</v>
      </c>
      <c r="AA117" s="120">
        <f t="shared" si="417"/>
        <v>0</v>
      </c>
      <c r="AB117" s="122" t="e">
        <f>IF(OR(F117=1,G117=1,H117=1,I117=1,J117=1,K117=1,L117=1,M117=1,N117=1,O117=1,P117=1,Q117=1,R117=1,S117=1,T117=1,U117=1,V117=1,W117=1),1,ROUND(SUM(F117:W117)/$U$2,0))</f>
        <v>#DIV/0!</v>
      </c>
    </row>
    <row r="118" spans="1:28" ht="20.100000000000001" customHeight="1" thickTop="1" thickBot="1" x14ac:dyDescent="0.3">
      <c r="A118" s="689"/>
      <c r="B118" s="694"/>
      <c r="C118" s="695"/>
      <c r="D118" s="698"/>
      <c r="E118" s="510" t="s">
        <v>39</v>
      </c>
      <c r="F118" s="505" t="str">
        <f>IFERROR(ROUND(AVERAGE(F116:F117),0),"")</f>
        <v/>
      </c>
      <c r="G118" s="505" t="str">
        <f t="shared" ref="G118" si="538">IFERROR(ROUND(AVERAGE(G116:G117),0),"")</f>
        <v/>
      </c>
      <c r="H118" s="505" t="str">
        <f t="shared" ref="H118" si="539">IFERROR(ROUND(AVERAGE(H116:H117),0),"")</f>
        <v/>
      </c>
      <c r="I118" s="505" t="str">
        <f t="shared" ref="I118" si="540">IFERROR(ROUND(AVERAGE(I116:I117),0),"")</f>
        <v/>
      </c>
      <c r="J118" s="505" t="str">
        <f t="shared" ref="J118" si="541">IFERROR(ROUND(AVERAGE(J116:J117),0),"")</f>
        <v/>
      </c>
      <c r="K118" s="505" t="str">
        <f t="shared" ref="K118" si="542">IFERROR(ROUND(AVERAGE(K116:K117),0),"")</f>
        <v/>
      </c>
      <c r="L118" s="505" t="str">
        <f t="shared" ref="L118" si="543">IFERROR(ROUND(AVERAGE(L116:L117),0),"")</f>
        <v/>
      </c>
      <c r="M118" s="505" t="str">
        <f t="shared" ref="M118" si="544">IFERROR(ROUND(AVERAGE(M116:M117),0),"")</f>
        <v/>
      </c>
      <c r="N118" s="505" t="str">
        <f t="shared" ref="N118" si="545">IFERROR(ROUND(AVERAGE(N116:N117),0),"")</f>
        <v/>
      </c>
      <c r="O118" s="505" t="str">
        <f>IFERROR(ROUND(AVERAGE(O116:O117),0),"")</f>
        <v/>
      </c>
      <c r="P118" s="505" t="str">
        <f t="shared" ref="P118" si="546">IFERROR(ROUND(AVERAGE(P116:P117),0),"")</f>
        <v/>
      </c>
      <c r="Q118" s="505" t="str">
        <f t="shared" ref="Q118" si="547">IFERROR(ROUND(AVERAGE(Q116:Q117),0),"")</f>
        <v/>
      </c>
      <c r="R118" s="505" t="str">
        <f t="shared" ref="R118" si="548">IFERROR(ROUND(AVERAGE(R116:R117),0),"")</f>
        <v/>
      </c>
      <c r="S118" s="505" t="str">
        <f t="shared" ref="S118" si="549">IFERROR(ROUND(AVERAGE(S116:S117),0),"")</f>
        <v/>
      </c>
      <c r="T118" s="505" t="str">
        <f t="shared" ref="T118" si="550">IFERROR(ROUND(AVERAGE(T116:T117),0),"")</f>
        <v/>
      </c>
      <c r="U118" s="505" t="str">
        <f t="shared" ref="U118" si="551">IFERROR(ROUND(AVERAGE(U116:U117),0),"")</f>
        <v/>
      </c>
      <c r="V118" s="505" t="str">
        <f t="shared" ref="V118" si="552">IFERROR(ROUND(AVERAGE(V116:V117),0),"")</f>
        <v/>
      </c>
      <c r="W118" s="505" t="str">
        <f t="shared" ref="W118" si="553">IFERROR(ROUND(AVERAGE(W116:W117),0),"")</f>
        <v/>
      </c>
      <c r="X118" s="506">
        <f>X116+X117</f>
        <v>0</v>
      </c>
      <c r="Y118" s="507">
        <f>Y116+Y117</f>
        <v>0</v>
      </c>
      <c r="Z118" s="576" t="e">
        <f t="shared" si="416"/>
        <v>#DIV/0!</v>
      </c>
      <c r="AA118" s="508">
        <f t="shared" si="417"/>
        <v>0</v>
      </c>
      <c r="AB118" s="509" t="e">
        <f>IF(OR(F118=1,G118=1,H118=1,I118=1,J118=1,K118=1,L118=1,M118=1,N118=1,O118=1,P118=1,Q118=1,R118=1,S118=1,T118=1,U118=1,V118=1,W118=1),1,ROUND(SUM(F118:W118)/$U$2,0))</f>
        <v>#DIV/0!</v>
      </c>
    </row>
    <row r="119" spans="1:28" ht="20.100000000000001" customHeight="1" x14ac:dyDescent="0.25">
      <c r="A119" s="687">
        <f>Emrat!A120</f>
        <v>39</v>
      </c>
      <c r="B119" s="690">
        <f>Emrat!B120</f>
        <v>0</v>
      </c>
      <c r="C119" s="691"/>
      <c r="D119" s="696">
        <f>Emrat!C120</f>
        <v>0</v>
      </c>
      <c r="E119" s="110" t="s">
        <v>111</v>
      </c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15"/>
      <c r="Y119" s="116"/>
      <c r="Z119" s="574" t="e">
        <f t="shared" si="416"/>
        <v>#DIV/0!</v>
      </c>
      <c r="AA119" s="119">
        <f t="shared" si="417"/>
        <v>0</v>
      </c>
      <c r="AB119" s="121" t="e">
        <f t="shared" ref="AB119" si="554">IF(OR(F119=1,G119=1,H119=1,I119=1,J119=1,K119=1,L119=1,M119=1,N119=1,O119=1,P119=1,Q119=1,R119=1,S119=1,T119=1,U119=1,V119=1,W119=1),1,ROUND(SUM(F119:W119)/$U$2,0))</f>
        <v>#DIV/0!</v>
      </c>
    </row>
    <row r="120" spans="1:28" ht="20.100000000000001" customHeight="1" thickBot="1" x14ac:dyDescent="0.3">
      <c r="A120" s="688"/>
      <c r="B120" s="692"/>
      <c r="C120" s="693"/>
      <c r="D120" s="697"/>
      <c r="E120" s="127" t="s">
        <v>112</v>
      </c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17"/>
      <c r="Y120" s="118"/>
      <c r="Z120" s="575" t="e">
        <f t="shared" si="416"/>
        <v>#DIV/0!</v>
      </c>
      <c r="AA120" s="120">
        <f t="shared" si="417"/>
        <v>0</v>
      </c>
      <c r="AB120" s="122" t="e">
        <f>IF(OR(F120=1,G120=1,H120=1,I120=1,J120=1,K120=1,L120=1,M120=1,N120=1,O120=1,P120=1,Q120=1,R120=1,S120=1,T120=1,U120=1,V120=1,W120=1),1,ROUND(SUM(F120:W120)/$U$2,0))</f>
        <v>#DIV/0!</v>
      </c>
    </row>
    <row r="121" spans="1:28" ht="20.100000000000001" customHeight="1" thickTop="1" thickBot="1" x14ac:dyDescent="0.3">
      <c r="A121" s="689"/>
      <c r="B121" s="694"/>
      <c r="C121" s="695"/>
      <c r="D121" s="698"/>
      <c r="E121" s="510" t="s">
        <v>39</v>
      </c>
      <c r="F121" s="505" t="str">
        <f>IFERROR(ROUND(AVERAGE(F119:F120),0),"")</f>
        <v/>
      </c>
      <c r="G121" s="505" t="str">
        <f t="shared" ref="G121" si="555">IFERROR(ROUND(AVERAGE(G119:G120),0),"")</f>
        <v/>
      </c>
      <c r="H121" s="505" t="str">
        <f t="shared" ref="H121" si="556">IFERROR(ROUND(AVERAGE(H119:H120),0),"")</f>
        <v/>
      </c>
      <c r="I121" s="505" t="str">
        <f t="shared" ref="I121" si="557">IFERROR(ROUND(AVERAGE(I119:I120),0),"")</f>
        <v/>
      </c>
      <c r="J121" s="505" t="str">
        <f t="shared" ref="J121" si="558">IFERROR(ROUND(AVERAGE(J119:J120),0),"")</f>
        <v/>
      </c>
      <c r="K121" s="505" t="str">
        <f t="shared" ref="K121" si="559">IFERROR(ROUND(AVERAGE(K119:K120),0),"")</f>
        <v/>
      </c>
      <c r="L121" s="505" t="str">
        <f t="shared" ref="L121" si="560">IFERROR(ROUND(AVERAGE(L119:L120),0),"")</f>
        <v/>
      </c>
      <c r="M121" s="505" t="str">
        <f t="shared" ref="M121" si="561">IFERROR(ROUND(AVERAGE(M119:M120),0),"")</f>
        <v/>
      </c>
      <c r="N121" s="505" t="str">
        <f t="shared" ref="N121" si="562">IFERROR(ROUND(AVERAGE(N119:N120),0),"")</f>
        <v/>
      </c>
      <c r="O121" s="505" t="str">
        <f>IFERROR(ROUND(AVERAGE(O119:O120),0),"")</f>
        <v/>
      </c>
      <c r="P121" s="505" t="str">
        <f t="shared" ref="P121" si="563">IFERROR(ROUND(AVERAGE(P119:P120),0),"")</f>
        <v/>
      </c>
      <c r="Q121" s="505" t="str">
        <f t="shared" ref="Q121" si="564">IFERROR(ROUND(AVERAGE(Q119:Q120),0),"")</f>
        <v/>
      </c>
      <c r="R121" s="505" t="str">
        <f t="shared" ref="R121" si="565">IFERROR(ROUND(AVERAGE(R119:R120),0),"")</f>
        <v/>
      </c>
      <c r="S121" s="505" t="str">
        <f t="shared" ref="S121" si="566">IFERROR(ROUND(AVERAGE(S119:S120),0),"")</f>
        <v/>
      </c>
      <c r="T121" s="505" t="str">
        <f t="shared" ref="T121" si="567">IFERROR(ROUND(AVERAGE(T119:T120),0),"")</f>
        <v/>
      </c>
      <c r="U121" s="505" t="str">
        <f t="shared" ref="U121" si="568">IFERROR(ROUND(AVERAGE(U119:U120),0),"")</f>
        <v/>
      </c>
      <c r="V121" s="505" t="str">
        <f t="shared" ref="V121" si="569">IFERROR(ROUND(AVERAGE(V119:V120),0),"")</f>
        <v/>
      </c>
      <c r="W121" s="505" t="str">
        <f t="shared" ref="W121" si="570">IFERROR(ROUND(AVERAGE(W119:W120),0),"")</f>
        <v/>
      </c>
      <c r="X121" s="506">
        <f>X119+X120</f>
        <v>0</v>
      </c>
      <c r="Y121" s="507">
        <f>Y119+Y120</f>
        <v>0</v>
      </c>
      <c r="Z121" s="576" t="e">
        <f t="shared" si="416"/>
        <v>#DIV/0!</v>
      </c>
      <c r="AA121" s="508">
        <f t="shared" si="417"/>
        <v>0</v>
      </c>
      <c r="AB121" s="509" t="e">
        <f>IF(OR(F121=1,G121=1,H121=1,I121=1,J121=1,K121=1,L121=1,M121=1,N121=1,O121=1,P121=1,Q121=1,R121=1,S121=1,T121=1,U121=1,V121=1,W121=1),1,ROUND(SUM(F121:W121)/$U$2,0))</f>
        <v>#DIV/0!</v>
      </c>
    </row>
    <row r="122" spans="1:28" ht="20.100000000000001" customHeight="1" x14ac:dyDescent="0.25">
      <c r="A122" s="687">
        <f>Emrat!A123</f>
        <v>40</v>
      </c>
      <c r="B122" s="690">
        <f>Emrat!B123</f>
        <v>0</v>
      </c>
      <c r="C122" s="691"/>
      <c r="D122" s="696">
        <f>Emrat!C123</f>
        <v>0</v>
      </c>
      <c r="E122" s="110" t="s">
        <v>111</v>
      </c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15"/>
      <c r="Y122" s="116"/>
      <c r="Z122" s="574" t="e">
        <f t="shared" si="416"/>
        <v>#DIV/0!</v>
      </c>
      <c r="AA122" s="119">
        <f t="shared" si="417"/>
        <v>0</v>
      </c>
      <c r="AB122" s="121" t="e">
        <f t="shared" ref="AB122" si="571">IF(OR(F122=1,G122=1,H122=1,I122=1,J122=1,K122=1,L122=1,M122=1,N122=1,O122=1,P122=1,Q122=1,R122=1,S122=1,T122=1,U122=1,V122=1,W122=1),1,ROUND(SUM(F122:W122)/$U$2,0))</f>
        <v>#DIV/0!</v>
      </c>
    </row>
    <row r="123" spans="1:28" ht="20.100000000000001" customHeight="1" thickBot="1" x14ac:dyDescent="0.3">
      <c r="A123" s="688"/>
      <c r="B123" s="692"/>
      <c r="C123" s="693"/>
      <c r="D123" s="697"/>
      <c r="E123" s="127" t="s">
        <v>112</v>
      </c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17"/>
      <c r="Y123" s="118"/>
      <c r="Z123" s="575" t="e">
        <f t="shared" si="416"/>
        <v>#DIV/0!</v>
      </c>
      <c r="AA123" s="120">
        <f t="shared" si="417"/>
        <v>0</v>
      </c>
      <c r="AB123" s="122" t="e">
        <f>IF(OR(F123=1,G123=1,H123=1,I123=1,J123=1,K123=1,L123=1,M123=1,N123=1,O123=1,P123=1,Q123=1,R123=1,S123=1,T123=1,U123=1,V123=1,W123=1),1,ROUND(SUM(F123:W123)/$U$2,0))</f>
        <v>#DIV/0!</v>
      </c>
    </row>
    <row r="124" spans="1:28" ht="20.100000000000001" customHeight="1" thickTop="1" thickBot="1" x14ac:dyDescent="0.3">
      <c r="A124" s="689"/>
      <c r="B124" s="694"/>
      <c r="C124" s="695"/>
      <c r="D124" s="698"/>
      <c r="E124" s="510" t="s">
        <v>39</v>
      </c>
      <c r="F124" s="505" t="str">
        <f>IFERROR(ROUND(AVERAGE(F122:F123),0),"")</f>
        <v/>
      </c>
      <c r="G124" s="505" t="str">
        <f t="shared" ref="G124" si="572">IFERROR(ROUND(AVERAGE(G122:G123),0),"")</f>
        <v/>
      </c>
      <c r="H124" s="505" t="str">
        <f t="shared" ref="H124" si="573">IFERROR(ROUND(AVERAGE(H122:H123),0),"")</f>
        <v/>
      </c>
      <c r="I124" s="505" t="str">
        <f t="shared" ref="I124" si="574">IFERROR(ROUND(AVERAGE(I122:I123),0),"")</f>
        <v/>
      </c>
      <c r="J124" s="505" t="str">
        <f t="shared" ref="J124" si="575">IFERROR(ROUND(AVERAGE(J122:J123),0),"")</f>
        <v/>
      </c>
      <c r="K124" s="505" t="str">
        <f t="shared" ref="K124" si="576">IFERROR(ROUND(AVERAGE(K122:K123),0),"")</f>
        <v/>
      </c>
      <c r="L124" s="505" t="str">
        <f t="shared" ref="L124" si="577">IFERROR(ROUND(AVERAGE(L122:L123),0),"")</f>
        <v/>
      </c>
      <c r="M124" s="505" t="str">
        <f t="shared" ref="M124" si="578">IFERROR(ROUND(AVERAGE(M122:M123),0),"")</f>
        <v/>
      </c>
      <c r="N124" s="505" t="str">
        <f t="shared" ref="N124" si="579">IFERROR(ROUND(AVERAGE(N122:N123),0),"")</f>
        <v/>
      </c>
      <c r="O124" s="505" t="str">
        <f>IFERROR(ROUND(AVERAGE(O122:O123),0),"")</f>
        <v/>
      </c>
      <c r="P124" s="505" t="str">
        <f t="shared" ref="P124" si="580">IFERROR(ROUND(AVERAGE(P122:P123),0),"")</f>
        <v/>
      </c>
      <c r="Q124" s="505" t="str">
        <f t="shared" ref="Q124" si="581">IFERROR(ROUND(AVERAGE(Q122:Q123),0),"")</f>
        <v/>
      </c>
      <c r="R124" s="505" t="str">
        <f t="shared" ref="R124" si="582">IFERROR(ROUND(AVERAGE(R122:R123),0),"")</f>
        <v/>
      </c>
      <c r="S124" s="505" t="str">
        <f t="shared" ref="S124" si="583">IFERROR(ROUND(AVERAGE(S122:S123),0),"")</f>
        <v/>
      </c>
      <c r="T124" s="505" t="str">
        <f t="shared" ref="T124" si="584">IFERROR(ROUND(AVERAGE(T122:T123),0),"")</f>
        <v/>
      </c>
      <c r="U124" s="505" t="str">
        <f t="shared" ref="U124" si="585">IFERROR(ROUND(AVERAGE(U122:U123),0),"")</f>
        <v/>
      </c>
      <c r="V124" s="505" t="str">
        <f t="shared" ref="V124" si="586">IFERROR(ROUND(AVERAGE(V122:V123),0),"")</f>
        <v/>
      </c>
      <c r="W124" s="505" t="str">
        <f t="shared" ref="W124" si="587">IFERROR(ROUND(AVERAGE(W122:W123),0),"")</f>
        <v/>
      </c>
      <c r="X124" s="506">
        <f>X122+X123</f>
        <v>0</v>
      </c>
      <c r="Y124" s="507">
        <f>Y122+Y123</f>
        <v>0</v>
      </c>
      <c r="Z124" s="576" t="e">
        <f t="shared" si="416"/>
        <v>#DIV/0!</v>
      </c>
      <c r="AA124" s="508">
        <f t="shared" si="417"/>
        <v>0</v>
      </c>
      <c r="AB124" s="509" t="e">
        <f>IF(OR(F124=1,G124=1,H124=1,I124=1,J124=1,K124=1,L124=1,M124=1,N124=1,O124=1,P124=1,Q124=1,R124=1,S124=1,T124=1,U124=1,V124=1,W124=1),1,ROUND(SUM(F124:W124)/$U$2,0))</f>
        <v>#DIV/0!</v>
      </c>
    </row>
  </sheetData>
  <sheetProtection algorithmName="SHA-512" hashValue="SzpfZ2UNBl2+119zdGSAwh0RPFcGE04FEkOKZkm4HpqD2n5JTSh3OFKzALowa/F3hTrt3fl49qE1AiOPBPyXew==" saltValue="G2CPp9kKT3GLZZDCUVkJfw==" spinCount="100000" sheet="1" objects="1" scenarios="1"/>
  <dataConsolidate/>
  <mergeCells count="142">
    <mergeCell ref="Z1:AB1"/>
    <mergeCell ref="T3:W3"/>
    <mergeCell ref="X3:Y3"/>
    <mergeCell ref="A11:A13"/>
    <mergeCell ref="B11:C13"/>
    <mergeCell ref="D11:D13"/>
    <mergeCell ref="C1:G1"/>
    <mergeCell ref="H1:L1"/>
    <mergeCell ref="M1:P1"/>
    <mergeCell ref="C2:G2"/>
    <mergeCell ref="H2:L2"/>
    <mergeCell ref="M2:P2"/>
    <mergeCell ref="Q2:T2"/>
    <mergeCell ref="Z3:Z4"/>
    <mergeCell ref="AA3:AA4"/>
    <mergeCell ref="AB3:AB4"/>
    <mergeCell ref="D8:D10"/>
    <mergeCell ref="A5:A7"/>
    <mergeCell ref="B5:C7"/>
    <mergeCell ref="B4:C4"/>
    <mergeCell ref="B8:C10"/>
    <mergeCell ref="A8:A10"/>
    <mergeCell ref="D5:D7"/>
    <mergeCell ref="Q1:U1"/>
    <mergeCell ref="A29:A31"/>
    <mergeCell ref="B29:C31"/>
    <mergeCell ref="D29:D31"/>
    <mergeCell ref="A20:A22"/>
    <mergeCell ref="B20:C22"/>
    <mergeCell ref="D20:D22"/>
    <mergeCell ref="A23:A25"/>
    <mergeCell ref="B23:C25"/>
    <mergeCell ref="D23:D25"/>
    <mergeCell ref="V1:X1"/>
    <mergeCell ref="A26:A28"/>
    <mergeCell ref="B26:C28"/>
    <mergeCell ref="D26:D28"/>
    <mergeCell ref="A14:A16"/>
    <mergeCell ref="B14:C16"/>
    <mergeCell ref="D14:D16"/>
    <mergeCell ref="A17:A19"/>
    <mergeCell ref="B17:C19"/>
    <mergeCell ref="D17:D19"/>
    <mergeCell ref="A3:A4"/>
    <mergeCell ref="B3:E3"/>
    <mergeCell ref="F3:H3"/>
    <mergeCell ref="I3:J3"/>
    <mergeCell ref="L3:N3"/>
    <mergeCell ref="O3:Q3"/>
    <mergeCell ref="A38:A40"/>
    <mergeCell ref="B38:C40"/>
    <mergeCell ref="D38:D40"/>
    <mergeCell ref="A41:A43"/>
    <mergeCell ref="B41:C43"/>
    <mergeCell ref="D41:D43"/>
    <mergeCell ref="A32:A34"/>
    <mergeCell ref="B32:C34"/>
    <mergeCell ref="D32:D34"/>
    <mergeCell ref="A35:A37"/>
    <mergeCell ref="B35:C37"/>
    <mergeCell ref="D35:D37"/>
    <mergeCell ref="A50:A52"/>
    <mergeCell ref="B50:C52"/>
    <mergeCell ref="D50:D52"/>
    <mergeCell ref="A53:A55"/>
    <mergeCell ref="B53:C55"/>
    <mergeCell ref="D53:D55"/>
    <mergeCell ref="A44:A46"/>
    <mergeCell ref="B44:C46"/>
    <mergeCell ref="D44:D46"/>
    <mergeCell ref="A47:A49"/>
    <mergeCell ref="B47:C49"/>
    <mergeCell ref="D47:D49"/>
    <mergeCell ref="A62:A64"/>
    <mergeCell ref="B62:C64"/>
    <mergeCell ref="D62:D64"/>
    <mergeCell ref="A65:A67"/>
    <mergeCell ref="B65:C67"/>
    <mergeCell ref="D65:D67"/>
    <mergeCell ref="A56:A58"/>
    <mergeCell ref="B56:C58"/>
    <mergeCell ref="D56:D58"/>
    <mergeCell ref="A59:A61"/>
    <mergeCell ref="B59:C61"/>
    <mergeCell ref="D59:D61"/>
    <mergeCell ref="A74:A76"/>
    <mergeCell ref="B74:C76"/>
    <mergeCell ref="D74:D76"/>
    <mergeCell ref="A77:A79"/>
    <mergeCell ref="B77:C79"/>
    <mergeCell ref="D77:D79"/>
    <mergeCell ref="A68:A70"/>
    <mergeCell ref="B68:C70"/>
    <mergeCell ref="D68:D70"/>
    <mergeCell ref="A71:A73"/>
    <mergeCell ref="B71:C73"/>
    <mergeCell ref="D71:D73"/>
    <mergeCell ref="A86:A88"/>
    <mergeCell ref="B86:C88"/>
    <mergeCell ref="D86:D88"/>
    <mergeCell ref="A89:A91"/>
    <mergeCell ref="B89:C91"/>
    <mergeCell ref="D89:D91"/>
    <mergeCell ref="A80:A82"/>
    <mergeCell ref="B80:C82"/>
    <mergeCell ref="D80:D82"/>
    <mergeCell ref="A83:A85"/>
    <mergeCell ref="B83:C85"/>
    <mergeCell ref="D83:D85"/>
    <mergeCell ref="A98:A100"/>
    <mergeCell ref="B98:C100"/>
    <mergeCell ref="D98:D100"/>
    <mergeCell ref="A101:A103"/>
    <mergeCell ref="B101:C103"/>
    <mergeCell ref="D101:D103"/>
    <mergeCell ref="A92:A94"/>
    <mergeCell ref="B92:C94"/>
    <mergeCell ref="D92:D94"/>
    <mergeCell ref="A95:A97"/>
    <mergeCell ref="B95:C97"/>
    <mergeCell ref="D95:D97"/>
    <mergeCell ref="A110:A112"/>
    <mergeCell ref="B110:C112"/>
    <mergeCell ref="D110:D112"/>
    <mergeCell ref="A113:A115"/>
    <mergeCell ref="B113:C115"/>
    <mergeCell ref="D113:D115"/>
    <mergeCell ref="A104:A106"/>
    <mergeCell ref="B104:C106"/>
    <mergeCell ref="D104:D106"/>
    <mergeCell ref="A107:A109"/>
    <mergeCell ref="B107:C109"/>
    <mergeCell ref="D107:D109"/>
    <mergeCell ref="A122:A124"/>
    <mergeCell ref="B122:C124"/>
    <mergeCell ref="D122:D124"/>
    <mergeCell ref="A116:A118"/>
    <mergeCell ref="B116:C118"/>
    <mergeCell ref="D116:D118"/>
    <mergeCell ref="A119:A121"/>
    <mergeCell ref="B119:C121"/>
    <mergeCell ref="D119:D121"/>
  </mergeCells>
  <dataValidations count="2">
    <dataValidation type="decimal" operator="lessThanOrEqual" allowBlank="1" showInputMessage="1" showErrorMessage="1" errorTitle="GABIM!" error="Notat mund të jenë prej 1 deri 5. Për të panotuarit 0 !!!" sqref="F29:W30 F122:W123 F14:W15 F17:W18 F20:W21 F23:W24 F26:W27 F32:W33 F11:W12 F35:W36 F38:W39 F41:W42 F44:W45 F47:W48 F92:W93 F53:W54 F56:W57 F59:W60 F62:W63 F65:W66 F68:W69 F71:W72 F74:W75 F77:W78 F80:W81 F83:W84 F86:W87 F89:W90 F50:W51 F95:W96 F98:W99 F101:W102 F104:W105 F107:W108 F110:W111 F113:W114 F116:W117 F119:W120 F5:W9" xr:uid="{00000000-0002-0000-0100-000000000000}">
      <formula1>5</formula1>
    </dataValidation>
    <dataValidation allowBlank="1" showInputMessage="1" showErrorMessage="1" errorTitle="GABIM!" error="Notat mund të jenë prej 1 deri 5. Për të panotuarit 0 !!!" sqref="F28:W28 F10:W10 F13:W13 F16:W16 F19:W19 F22:W22 F25:W25 F31:W31 F34:W34 F37:W37 F40:W40 F43:W43 F46:W46 F49:W49 F52:W52 F55:W55 F58:W58 F61:W61 F64:W64 F67:W67 F70:W70 F73:W73 F76:W76 F79:W79 F82:W82 F85:W85 F88:W88 F91:W91 F94:W94 F97:W97 F100:W100 F103:W103 F106:W106 F109:W109 F112:W112 F115:W115 F118:W118 F121:W121 F124:W124" xr:uid="{00000000-0002-0000-0100-000001000000}"/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AC51"/>
  <sheetViews>
    <sheetView zoomScale="108" zoomScaleNormal="108" workbookViewId="0">
      <pane xSplit="28" ySplit="6" topLeftCell="AC16" activePane="bottomRight" state="frozen"/>
      <selection pane="topRight" activeCell="AC1" sqref="AC1"/>
      <selection pane="bottomLeft" activeCell="A7" sqref="A7"/>
      <selection pane="bottomRight" activeCell="AB16" sqref="AB16"/>
    </sheetView>
  </sheetViews>
  <sheetFormatPr defaultRowHeight="15" x14ac:dyDescent="0.25"/>
  <cols>
    <col min="1" max="1" width="4.28515625" customWidth="1"/>
    <col min="2" max="2" width="13.7109375" customWidth="1"/>
    <col min="3" max="3" width="16.7109375" customWidth="1"/>
    <col min="4" max="5" width="4.7109375" customWidth="1"/>
    <col min="6" max="23" width="5.28515625" customWidth="1"/>
    <col min="24" max="25" width="6.7109375" customWidth="1"/>
    <col min="26" max="28" width="5.7109375" customWidth="1"/>
    <col min="29" max="30" width="4.7109375" customWidth="1"/>
  </cols>
  <sheetData>
    <row r="1" spans="1:29" ht="20.100000000000001" customHeight="1" thickBot="1" x14ac:dyDescent="0.35">
      <c r="A1" s="256" t="s">
        <v>0</v>
      </c>
      <c r="B1" s="557" t="str">
        <f>Emrat!B1</f>
        <v>SHFMU</v>
      </c>
      <c r="C1" s="754" t="str">
        <f>Emrat!C1</f>
        <v>"Shkëndija" Suharekë</v>
      </c>
      <c r="D1" s="754"/>
      <c r="E1" s="754"/>
      <c r="F1" s="754"/>
      <c r="G1" s="757" t="s">
        <v>109</v>
      </c>
      <c r="H1" s="758"/>
      <c r="I1" s="758"/>
      <c r="J1" s="758"/>
      <c r="K1" s="771" t="s">
        <v>50</v>
      </c>
      <c r="L1" s="771"/>
      <c r="M1" s="771"/>
      <c r="N1" s="459">
        <f>L2+N2</f>
        <v>0</v>
      </c>
      <c r="O1" s="763" t="s">
        <v>98</v>
      </c>
      <c r="P1" s="764"/>
      <c r="Q1" s="764"/>
      <c r="R1" s="764"/>
      <c r="S1" s="765"/>
      <c r="T1" s="469" t="s">
        <v>0</v>
      </c>
      <c r="U1" s="470">
        <f>COUNTIFS(D7:D46,"M",X7:X46,"0",Y7:Y46,"0")</f>
        <v>0</v>
      </c>
      <c r="V1" s="469" t="s">
        <v>1</v>
      </c>
      <c r="W1" s="471">
        <f>COUNTIFS(D7:D46,"F",X7:X46,"0",Y7:Y46,"0")</f>
        <v>0</v>
      </c>
      <c r="X1" s="470" t="s">
        <v>168</v>
      </c>
      <c r="Y1" s="759" t="s">
        <v>0</v>
      </c>
      <c r="Z1" s="760"/>
      <c r="AA1" s="743" t="s">
        <v>1</v>
      </c>
      <c r="AB1" s="744"/>
      <c r="AC1" s="145"/>
    </row>
    <row r="2" spans="1:29" ht="20.100000000000001" customHeight="1" thickBot="1" x14ac:dyDescent="0.35">
      <c r="A2" s="257">
        <f>COUNTIFS(D7:D46,"M",F7:F46,"&lt;6")</f>
        <v>0</v>
      </c>
      <c r="B2" s="254" t="s">
        <v>2</v>
      </c>
      <c r="C2" s="745" t="str">
        <f>Ditari!C2</f>
        <v>VI-1</v>
      </c>
      <c r="D2" s="745"/>
      <c r="E2" s="745"/>
      <c r="F2" s="745"/>
      <c r="G2" s="746" t="str">
        <f>Ditari!H2</f>
        <v>Skender Gashi</v>
      </c>
      <c r="H2" s="746"/>
      <c r="I2" s="746"/>
      <c r="J2" s="747"/>
      <c r="K2" s="460" t="s">
        <v>0</v>
      </c>
      <c r="L2" s="461">
        <f>COUNTIFS(D7:D46,"M",F7:F46,"0")</f>
        <v>0</v>
      </c>
      <c r="M2" s="462" t="s">
        <v>1</v>
      </c>
      <c r="N2" s="463">
        <f>COUNTIFS(D7:D46,"F",F7:F46,"0")</f>
        <v>0</v>
      </c>
      <c r="O2" s="766"/>
      <c r="P2" s="767"/>
      <c r="Q2" s="767"/>
      <c r="R2" s="767"/>
      <c r="S2" s="768"/>
      <c r="T2" s="750" t="s">
        <v>62</v>
      </c>
      <c r="U2" s="751"/>
      <c r="V2" s="751"/>
      <c r="W2" s="752"/>
      <c r="X2" s="748">
        <f>U1+W1</f>
        <v>0</v>
      </c>
      <c r="Y2" s="472" t="s">
        <v>4</v>
      </c>
      <c r="Z2" s="473" t="s">
        <v>3</v>
      </c>
      <c r="AA2" s="472" t="s">
        <v>4</v>
      </c>
      <c r="AB2" s="473" t="s">
        <v>3</v>
      </c>
      <c r="AC2" s="145"/>
    </row>
    <row r="3" spans="1:29" ht="20.100000000000001" customHeight="1" thickBot="1" x14ac:dyDescent="0.35">
      <c r="A3" s="256" t="s">
        <v>1</v>
      </c>
      <c r="B3" s="254" t="s">
        <v>5</v>
      </c>
      <c r="C3" s="753">
        <f>A2+A4</f>
        <v>0</v>
      </c>
      <c r="D3" s="754"/>
      <c r="E3" s="754"/>
      <c r="F3" s="754"/>
      <c r="G3" s="755" t="s">
        <v>21</v>
      </c>
      <c r="H3" s="755"/>
      <c r="I3" s="755"/>
      <c r="J3" s="756"/>
      <c r="K3" s="761" t="s">
        <v>107</v>
      </c>
      <c r="L3" s="762"/>
      <c r="M3" s="772" t="s">
        <v>159</v>
      </c>
      <c r="N3" s="773"/>
      <c r="O3" s="773"/>
      <c r="P3" s="773"/>
      <c r="Q3" s="773"/>
      <c r="R3" s="773"/>
      <c r="S3" s="774"/>
      <c r="T3" s="466" t="s">
        <v>0</v>
      </c>
      <c r="U3" s="466" t="s">
        <v>1</v>
      </c>
      <c r="V3" s="751" t="s">
        <v>95</v>
      </c>
      <c r="W3" s="752"/>
      <c r="X3" s="749"/>
      <c r="Y3" s="476">
        <f>SUMIF(D7:D46,"M",X7:X46)</f>
        <v>0</v>
      </c>
      <c r="Z3" s="231">
        <f>SUMIF(D7:D46,"M",Y7:Y46)</f>
        <v>0</v>
      </c>
      <c r="AA3" s="476">
        <f>SUMIF(D7:D46,"F",X7:X46)</f>
        <v>0</v>
      </c>
      <c r="AB3" s="231">
        <f>SUMIF(D7:D46,"F",Y7:Y46)</f>
        <v>0</v>
      </c>
      <c r="AC3" s="92"/>
    </row>
    <row r="4" spans="1:29" ht="20.100000000000001" customHeight="1" thickBot="1" x14ac:dyDescent="0.35">
      <c r="A4" s="257">
        <f>COUNTIFS(D7:D46,"F",F7:F46,"&lt;6")</f>
        <v>0</v>
      </c>
      <c r="B4" s="255" t="s">
        <v>6</v>
      </c>
      <c r="C4" s="786">
        <f>Ditari!U2</f>
        <v>0</v>
      </c>
      <c r="D4" s="786"/>
      <c r="E4" s="786"/>
      <c r="F4" s="786"/>
      <c r="G4" s="787" t="str">
        <f>Ditari!M2</f>
        <v>2022/2023</v>
      </c>
      <c r="H4" s="787"/>
      <c r="I4" s="787"/>
      <c r="J4" s="788"/>
      <c r="K4" s="769">
        <f>C3-N1</f>
        <v>0</v>
      </c>
      <c r="L4" s="770"/>
      <c r="M4" s="775"/>
      <c r="N4" s="776"/>
      <c r="O4" s="776"/>
      <c r="P4" s="776"/>
      <c r="Q4" s="776"/>
      <c r="R4" s="776"/>
      <c r="S4" s="777"/>
      <c r="T4" s="467">
        <f>COUNTIFS(Emrat!C6:C123,"C",Emrat!S6:S123,"X")</f>
        <v>0</v>
      </c>
      <c r="U4" s="468">
        <f>COUNTIFS(Emrat!C6:C123,"C",Emrat!S6:S123,"Y")</f>
        <v>0</v>
      </c>
      <c r="V4" s="778">
        <f>T4+U4</f>
        <v>0</v>
      </c>
      <c r="W4" s="779"/>
      <c r="X4" s="227" t="s">
        <v>7</v>
      </c>
      <c r="Y4" s="253" t="s">
        <v>4</v>
      </c>
      <c r="Z4" s="231">
        <f>Y3+AA3</f>
        <v>0</v>
      </c>
      <c r="AA4" s="253" t="s">
        <v>3</v>
      </c>
      <c r="AB4" s="231">
        <f>Z3+AB3</f>
        <v>0</v>
      </c>
      <c r="AC4" s="92"/>
    </row>
    <row r="5" spans="1:29" ht="2.1" customHeight="1" x14ac:dyDescent="0.25">
      <c r="A5" s="370"/>
      <c r="B5" s="792"/>
      <c r="C5" s="793"/>
      <c r="D5" s="793"/>
      <c r="E5" s="794"/>
      <c r="F5" s="783"/>
      <c r="G5" s="784"/>
      <c r="H5" s="785"/>
      <c r="I5" s="791"/>
      <c r="J5" s="791"/>
      <c r="K5" s="349"/>
      <c r="L5" s="800"/>
      <c r="M5" s="800"/>
      <c r="N5" s="800"/>
      <c r="O5" s="800"/>
      <c r="P5" s="800"/>
      <c r="Q5" s="800"/>
      <c r="R5" s="362"/>
      <c r="S5" s="362"/>
      <c r="T5" s="783"/>
      <c r="U5" s="784"/>
      <c r="V5" s="784"/>
      <c r="W5" s="785"/>
      <c r="X5" s="799"/>
      <c r="Y5" s="799"/>
      <c r="Z5" s="371"/>
      <c r="AA5" s="372"/>
      <c r="AB5" s="373"/>
    </row>
    <row r="6" spans="1:29" ht="99.95" customHeight="1" thickBot="1" x14ac:dyDescent="0.3">
      <c r="A6" s="370" t="s">
        <v>31</v>
      </c>
      <c r="B6" s="795" t="s">
        <v>106</v>
      </c>
      <c r="C6" s="796"/>
      <c r="D6" s="374" t="s">
        <v>142</v>
      </c>
      <c r="E6" s="375" t="s">
        <v>110</v>
      </c>
      <c r="F6" s="376" t="str">
        <f>Ditari!F4</f>
        <v>Gjuhë amtare</v>
      </c>
      <c r="G6" s="376" t="str">
        <f>Ditari!G4</f>
        <v>Gjuhë angleze</v>
      </c>
      <c r="H6" s="376">
        <f>Ditari!H4</f>
        <v>0</v>
      </c>
      <c r="I6" s="376" t="str">
        <f>Ditari!I4</f>
        <v>Edukatë muzikore</v>
      </c>
      <c r="J6" s="376" t="str">
        <f>Ditari!J4</f>
        <v>Edukatë Figurative</v>
      </c>
      <c r="K6" s="376" t="str">
        <f>Ditari!K4</f>
        <v>Matematikë</v>
      </c>
      <c r="L6" s="376" t="str">
        <f>Ditari!L4</f>
        <v>Njeriu dhe natyra</v>
      </c>
      <c r="M6" s="376">
        <f>Ditari!M4</f>
        <v>0</v>
      </c>
      <c r="N6" s="376">
        <f>Ditari!N4</f>
        <v>0</v>
      </c>
      <c r="O6" s="376" t="str">
        <f>Ditari!O4</f>
        <v>Shoqëria dhe mjedisi</v>
      </c>
      <c r="P6" s="376">
        <f>Ditari!P4</f>
        <v>0</v>
      </c>
      <c r="Q6" s="376">
        <f>Ditari!Q4</f>
        <v>0</v>
      </c>
      <c r="R6" s="376" t="str">
        <f>Ditari!R4</f>
        <v>Shkathtësi për jetë</v>
      </c>
      <c r="S6" s="376" t="str">
        <f>Ditari!S4</f>
        <v>Edukatë fizike</v>
      </c>
      <c r="T6" s="376" t="str">
        <f>Ditari!T4</f>
        <v xml:space="preserve"> MZ</v>
      </c>
      <c r="U6" s="376" t="str">
        <f>Ditari!U4</f>
        <v xml:space="preserve"> MZ</v>
      </c>
      <c r="V6" s="376" t="str">
        <f>Ditari!V4</f>
        <v xml:space="preserve"> MZ</v>
      </c>
      <c r="W6" s="376" t="str">
        <f>Ditari!W4</f>
        <v xml:space="preserve"> MZ</v>
      </c>
      <c r="X6" s="417" t="s">
        <v>141</v>
      </c>
      <c r="Y6" s="417" t="s">
        <v>140</v>
      </c>
      <c r="Z6" s="425" t="s">
        <v>143</v>
      </c>
      <c r="AA6" s="426" t="s">
        <v>144</v>
      </c>
      <c r="AB6" s="424" t="s">
        <v>145</v>
      </c>
    </row>
    <row r="7" spans="1:29" ht="17.100000000000001" customHeight="1" x14ac:dyDescent="0.3">
      <c r="A7" s="215">
        <v>1</v>
      </c>
      <c r="B7" s="739">
        <f>Ditari!B5</f>
        <v>0</v>
      </c>
      <c r="C7" s="740"/>
      <c r="D7" s="228">
        <f>Ditari!D5</f>
        <v>0</v>
      </c>
      <c r="E7" s="365" t="s">
        <v>111</v>
      </c>
      <c r="F7" s="480" t="str">
        <f>IFERROR(ROUND(AVERAGE(Ditari!F5),0),"")</f>
        <v/>
      </c>
      <c r="G7" s="480" t="str">
        <f>IFERROR(ROUND(AVERAGE(Ditari!G5),0),"")</f>
        <v/>
      </c>
      <c r="H7" s="480" t="str">
        <f>IFERROR(ROUND(AVERAGE(Ditari!H5),0),"")</f>
        <v/>
      </c>
      <c r="I7" s="480" t="str">
        <f>IFERROR(ROUND(AVERAGE(Ditari!I5),0),"")</f>
        <v/>
      </c>
      <c r="J7" s="480" t="str">
        <f>IFERROR(ROUND(AVERAGE(Ditari!J5),0),"")</f>
        <v/>
      </c>
      <c r="K7" s="480" t="str">
        <f>IFERROR(ROUND(AVERAGE(Ditari!K5),0),"")</f>
        <v/>
      </c>
      <c r="L7" s="480" t="str">
        <f>IFERROR(ROUND(AVERAGE(Ditari!L5),0),"")</f>
        <v/>
      </c>
      <c r="M7" s="480" t="str">
        <f>IFERROR(ROUND(AVERAGE(Ditari!M5),0),"")</f>
        <v/>
      </c>
      <c r="N7" s="480" t="str">
        <f>IFERROR(ROUND(AVERAGE(Ditari!N5),0),"")</f>
        <v/>
      </c>
      <c r="O7" s="480" t="str">
        <f>IFERROR(ROUND(AVERAGE(Ditari!O5),0),"")</f>
        <v/>
      </c>
      <c r="P7" s="480" t="str">
        <f>IFERROR(ROUND(AVERAGE(Ditari!P5),0),"")</f>
        <v/>
      </c>
      <c r="Q7" s="480" t="str">
        <f>IFERROR(ROUND(AVERAGE(Ditari!Q5),0),"")</f>
        <v/>
      </c>
      <c r="R7" s="480" t="str">
        <f>IFERROR(ROUND(AVERAGE(Ditari!R5),0),"")</f>
        <v/>
      </c>
      <c r="S7" s="480" t="str">
        <f>IFERROR(ROUND(AVERAGE(Ditari!S5),0),"")</f>
        <v/>
      </c>
      <c r="T7" s="480" t="str">
        <f>IFERROR(ROUND(AVERAGE(Ditari!T5),0),"")</f>
        <v/>
      </c>
      <c r="U7" s="480" t="str">
        <f>IFERROR(ROUND(AVERAGE(Ditari!U5),0),"")</f>
        <v/>
      </c>
      <c r="V7" s="480" t="str">
        <f>IFERROR(ROUND(AVERAGE(Ditari!V5),0),"")</f>
        <v/>
      </c>
      <c r="W7" s="480" t="str">
        <f>IFERROR(ROUND(AVERAGE(Ditari!W5),0),"")</f>
        <v/>
      </c>
      <c r="X7" s="483" t="str">
        <f>IFERROR(ROUND(AVERAGE(Ditari!X5),0),"")</f>
        <v/>
      </c>
      <c r="Y7" s="483" t="str">
        <f>IFERROR(ROUND(AVERAGE(Ditari!Y5),0),"")</f>
        <v/>
      </c>
      <c r="Z7" s="580" t="e">
        <f>IF(OR(F7=1,G7=1,H7=1,I7=1,J7=1,K7=1,L7=1,M7=1,N7=1,O7=1,P7=1,Q7=1,R7=1,S7=1,T7=1,U7=1,V7=1,W7=1),1,ROUND(SUM(F7:W7)/$C$4,2))</f>
        <v>#DIV/0!</v>
      </c>
      <c r="AA7" s="390">
        <f>COUNTIF(F7:W7,"=1")</f>
        <v>0</v>
      </c>
      <c r="AB7" s="391" t="e">
        <f>IF(OR(F7=1,G7=1,H7=1,I7=1,J7=1,K7=1,L7=1,M7=1,N7=1,O7=1,P7=1,Q7=1,R7=1,S7=1,T7=1,U7=1,V7=1,W7=1),1,ROUND(SUM(F7:W7)/$C$4,0))</f>
        <v>#DIV/0!</v>
      </c>
      <c r="AC7" s="392"/>
    </row>
    <row r="8" spans="1:29" ht="17.100000000000001" customHeight="1" x14ac:dyDescent="0.3">
      <c r="A8" s="216">
        <v>2</v>
      </c>
      <c r="B8" s="789">
        <f>Ditari!B8</f>
        <v>0</v>
      </c>
      <c r="C8" s="790"/>
      <c r="D8" s="228">
        <f>Ditari!D8</f>
        <v>0</v>
      </c>
      <c r="E8" s="365" t="s">
        <v>111</v>
      </c>
      <c r="F8" s="480" t="str">
        <f>IFERROR(ROUND(AVERAGE(Ditari!F8),0),"")</f>
        <v/>
      </c>
      <c r="G8" s="480" t="str">
        <f>IFERROR(ROUND(AVERAGE(Ditari!G8),0),"")</f>
        <v/>
      </c>
      <c r="H8" s="480" t="str">
        <f>IFERROR(ROUND(AVERAGE(Ditari!H8),0),"")</f>
        <v/>
      </c>
      <c r="I8" s="480" t="str">
        <f>IFERROR(ROUND(AVERAGE(Ditari!I8),0),"")</f>
        <v/>
      </c>
      <c r="J8" s="480" t="str">
        <f>IFERROR(ROUND(AVERAGE(Ditari!J8),0),"")</f>
        <v/>
      </c>
      <c r="K8" s="480" t="str">
        <f>IFERROR(ROUND(AVERAGE(Ditari!K8),0),"")</f>
        <v/>
      </c>
      <c r="L8" s="480" t="str">
        <f>IFERROR(ROUND(AVERAGE(Ditari!L8),0),"")</f>
        <v/>
      </c>
      <c r="M8" s="480" t="str">
        <f>IFERROR(ROUND(AVERAGE(Ditari!M8),0),"")</f>
        <v/>
      </c>
      <c r="N8" s="480" t="str">
        <f>IFERROR(ROUND(AVERAGE(Ditari!N8),0),"")</f>
        <v/>
      </c>
      <c r="O8" s="480" t="str">
        <f>IFERROR(ROUND(AVERAGE(Ditari!O8),0),"")</f>
        <v/>
      </c>
      <c r="P8" s="480" t="str">
        <f>IFERROR(ROUND(AVERAGE(Ditari!P8),0),"")</f>
        <v/>
      </c>
      <c r="Q8" s="480" t="str">
        <f>IFERROR(ROUND(AVERAGE(Ditari!Q8),0),"")</f>
        <v/>
      </c>
      <c r="R8" s="480" t="str">
        <f>IFERROR(ROUND(AVERAGE(Ditari!R8),0),"")</f>
        <v/>
      </c>
      <c r="S8" s="480" t="str">
        <f>IFERROR(ROUND(AVERAGE(Ditari!S8),0),"")</f>
        <v/>
      </c>
      <c r="T8" s="480" t="str">
        <f>IFERROR(ROUND(AVERAGE(Ditari!T8),0),"")</f>
        <v/>
      </c>
      <c r="U8" s="480" t="str">
        <f>IFERROR(ROUND(AVERAGE(Ditari!U8),0),"")</f>
        <v/>
      </c>
      <c r="V8" s="480" t="str">
        <f>IFERROR(ROUND(AVERAGE(Ditari!V8),0),"")</f>
        <v/>
      </c>
      <c r="W8" s="480" t="str">
        <f>IFERROR(ROUND(AVERAGE(Ditari!W8),0),"")</f>
        <v/>
      </c>
      <c r="X8" s="483" t="str">
        <f>IFERROR(ROUND(AVERAGE(Ditari!X8),0),"")</f>
        <v/>
      </c>
      <c r="Y8" s="483" t="str">
        <f>IFERROR(ROUND(AVERAGE(Ditari!Y8),0),"")</f>
        <v/>
      </c>
      <c r="Z8" s="581" t="e">
        <f t="shared" ref="Z8:Z46" si="0">IF(OR(F8=1,G8=1,H8=1,I8=1,J8=1,K8=1,L8=1,M8=1,N8=1,O8=1,P8=1,Q8=1,R8=1,S8=1,T8=1,U8=1,V8=1,W8=1),1,ROUND(SUM(F8:W8)/$C$4,2))</f>
        <v>#DIV/0!</v>
      </c>
      <c r="AA8" s="220">
        <f t="shared" ref="AA8:AA46" si="1">COUNTIF(F8:W8,"=1")</f>
        <v>0</v>
      </c>
      <c r="AB8" s="221" t="e">
        <f>IF(OR(F8=1,G8=1,H8=1,I8=1,J8=1,K8=1,L8=1,M8=1,N8=1,O8=1,P8=1,Q8=1,R8=1,S8=1,T8=1,U8=1,V8=1,W8=1),1,ROUND(SUM(F8:W8)/$C$4,0))</f>
        <v>#DIV/0!</v>
      </c>
    </row>
    <row r="9" spans="1:29" ht="17.100000000000001" customHeight="1" x14ac:dyDescent="0.3">
      <c r="A9" s="216">
        <v>3</v>
      </c>
      <c r="B9" s="789">
        <f>Ditari!B11</f>
        <v>0</v>
      </c>
      <c r="C9" s="790"/>
      <c r="D9" s="228">
        <f>Ditari!D11</f>
        <v>0</v>
      </c>
      <c r="E9" s="365" t="s">
        <v>111</v>
      </c>
      <c r="F9" s="480" t="str">
        <f>IFERROR(ROUND(AVERAGE(Ditari!F11),0),"")</f>
        <v/>
      </c>
      <c r="G9" s="480" t="str">
        <f>IFERROR(ROUND(AVERAGE(Ditari!G11),0),"")</f>
        <v/>
      </c>
      <c r="H9" s="480" t="str">
        <f>IFERROR(ROUND(AVERAGE(Ditari!H11),0),"")</f>
        <v/>
      </c>
      <c r="I9" s="480" t="str">
        <f>IFERROR(ROUND(AVERAGE(Ditari!I11),0),"")</f>
        <v/>
      </c>
      <c r="J9" s="480" t="str">
        <f>IFERROR(ROUND(AVERAGE(Ditari!J11),0),"")</f>
        <v/>
      </c>
      <c r="K9" s="480" t="str">
        <f>IFERROR(ROUND(AVERAGE(Ditari!K11),0),"")</f>
        <v/>
      </c>
      <c r="L9" s="480" t="str">
        <f>IFERROR(ROUND(AVERAGE(Ditari!L11),0),"")</f>
        <v/>
      </c>
      <c r="M9" s="480" t="str">
        <f>IFERROR(ROUND(AVERAGE(Ditari!M11),0),"")</f>
        <v/>
      </c>
      <c r="N9" s="480" t="str">
        <f>IFERROR(ROUND(AVERAGE(Ditari!N11),0),"")</f>
        <v/>
      </c>
      <c r="O9" s="480" t="str">
        <f>IFERROR(ROUND(AVERAGE(Ditari!O11),0),"")</f>
        <v/>
      </c>
      <c r="P9" s="480" t="str">
        <f>IFERROR(ROUND(AVERAGE(Ditari!P11),0),"")</f>
        <v/>
      </c>
      <c r="Q9" s="480" t="str">
        <f>IFERROR(ROUND(AVERAGE(Ditari!Q11),0),"")</f>
        <v/>
      </c>
      <c r="R9" s="480" t="str">
        <f>IFERROR(ROUND(AVERAGE(Ditari!R11),0),"")</f>
        <v/>
      </c>
      <c r="S9" s="480" t="str">
        <f>IFERROR(ROUND(AVERAGE(Ditari!S11),0),"")</f>
        <v/>
      </c>
      <c r="T9" s="480" t="str">
        <f>IFERROR(ROUND(AVERAGE(Ditari!T11),0),"")</f>
        <v/>
      </c>
      <c r="U9" s="480" t="str">
        <f>IFERROR(ROUND(AVERAGE(Ditari!U11),0),"")</f>
        <v/>
      </c>
      <c r="V9" s="480" t="str">
        <f>IFERROR(ROUND(AVERAGE(Ditari!V11),0),"")</f>
        <v/>
      </c>
      <c r="W9" s="480" t="str">
        <f>IFERROR(ROUND(AVERAGE(Ditari!W11),0),"")</f>
        <v/>
      </c>
      <c r="X9" s="483" t="str">
        <f>IFERROR(ROUND(AVERAGE(Ditari!X11),0),"")</f>
        <v/>
      </c>
      <c r="Y9" s="483" t="str">
        <f>IFERROR(ROUND(AVERAGE(Ditari!Y11),0),"")</f>
        <v/>
      </c>
      <c r="Z9" s="581" t="e">
        <f t="shared" si="0"/>
        <v>#DIV/0!</v>
      </c>
      <c r="AA9" s="220">
        <f t="shared" si="1"/>
        <v>0</v>
      </c>
      <c r="AB9" s="221" t="e">
        <f t="shared" ref="AB9:AB46" si="2">IF(OR(F9=1,G9=1,H9=1,I9=1,J9=1,K9=1,L9=1,M9=1,N9=1,O9=1,P9=1,Q9=1,R9=1,S9=1,T9=1,U9=1,V9=1,W9=1),1,ROUND(SUM(F9:W9)/$C$4,0))</f>
        <v>#DIV/0!</v>
      </c>
    </row>
    <row r="10" spans="1:29" ht="17.100000000000001" customHeight="1" x14ac:dyDescent="0.3">
      <c r="A10" s="216">
        <v>4</v>
      </c>
      <c r="B10" s="789">
        <f>Ditari!B14</f>
        <v>0</v>
      </c>
      <c r="C10" s="790"/>
      <c r="D10" s="228">
        <f>Ditari!D14</f>
        <v>0</v>
      </c>
      <c r="E10" s="365" t="s">
        <v>111</v>
      </c>
      <c r="F10" s="480" t="str">
        <f>IFERROR(ROUND(AVERAGE(Ditari!F14),0),"")</f>
        <v/>
      </c>
      <c r="G10" s="480" t="str">
        <f>IFERROR(ROUND(AVERAGE(Ditari!G14),0),"")</f>
        <v/>
      </c>
      <c r="H10" s="480" t="str">
        <f>IFERROR(ROUND(AVERAGE(Ditari!H14),0),"")</f>
        <v/>
      </c>
      <c r="I10" s="480" t="str">
        <f>IFERROR(ROUND(AVERAGE(Ditari!I14),0),"")</f>
        <v/>
      </c>
      <c r="J10" s="480" t="str">
        <f>IFERROR(ROUND(AVERAGE(Ditari!J14),0),"")</f>
        <v/>
      </c>
      <c r="K10" s="480" t="str">
        <f>IFERROR(ROUND(AVERAGE(Ditari!K14),0),"")</f>
        <v/>
      </c>
      <c r="L10" s="480" t="str">
        <f>IFERROR(ROUND(AVERAGE(Ditari!L14),0),"")</f>
        <v/>
      </c>
      <c r="M10" s="480" t="str">
        <f>IFERROR(ROUND(AVERAGE(Ditari!M14),0),"")</f>
        <v/>
      </c>
      <c r="N10" s="480" t="str">
        <f>IFERROR(ROUND(AVERAGE(Ditari!N14),0),"")</f>
        <v/>
      </c>
      <c r="O10" s="480" t="str">
        <f>IFERROR(ROUND(AVERAGE(Ditari!O14),0),"")</f>
        <v/>
      </c>
      <c r="P10" s="480" t="str">
        <f>IFERROR(ROUND(AVERAGE(Ditari!P14),0),"")</f>
        <v/>
      </c>
      <c r="Q10" s="480" t="str">
        <f>IFERROR(ROUND(AVERAGE(Ditari!Q14),0),"")</f>
        <v/>
      </c>
      <c r="R10" s="480" t="str">
        <f>IFERROR(ROUND(AVERAGE(Ditari!R14),0),"")</f>
        <v/>
      </c>
      <c r="S10" s="480" t="str">
        <f>IFERROR(ROUND(AVERAGE(Ditari!S14),0),"")</f>
        <v/>
      </c>
      <c r="T10" s="480" t="str">
        <f>IFERROR(ROUND(AVERAGE(Ditari!T14),0),"")</f>
        <v/>
      </c>
      <c r="U10" s="480" t="str">
        <f>IFERROR(ROUND(AVERAGE(Ditari!U14),0),"")</f>
        <v/>
      </c>
      <c r="V10" s="480" t="str">
        <f>IFERROR(ROUND(AVERAGE(Ditari!V14),0),"")</f>
        <v/>
      </c>
      <c r="W10" s="480" t="str">
        <f>IFERROR(ROUND(AVERAGE(Ditari!W14),0),"")</f>
        <v/>
      </c>
      <c r="X10" s="483" t="str">
        <f>IFERROR(ROUND(AVERAGE(Ditari!X14),0),"")</f>
        <v/>
      </c>
      <c r="Y10" s="483" t="str">
        <f>IFERROR(ROUND(AVERAGE(Ditari!Y14),0),"")</f>
        <v/>
      </c>
      <c r="Z10" s="581" t="e">
        <f t="shared" si="0"/>
        <v>#DIV/0!</v>
      </c>
      <c r="AA10" s="220">
        <f t="shared" si="1"/>
        <v>0</v>
      </c>
      <c r="AB10" s="221" t="e">
        <f t="shared" si="2"/>
        <v>#DIV/0!</v>
      </c>
    </row>
    <row r="11" spans="1:29" ht="17.100000000000001" customHeight="1" x14ac:dyDescent="0.3">
      <c r="A11" s="216">
        <v>5</v>
      </c>
      <c r="B11" s="789">
        <f>Ditari!B17</f>
        <v>0</v>
      </c>
      <c r="C11" s="790"/>
      <c r="D11" s="228">
        <f>Ditari!D17</f>
        <v>0</v>
      </c>
      <c r="E11" s="365" t="s">
        <v>111</v>
      </c>
      <c r="F11" s="480" t="str">
        <f>IFERROR(ROUND(AVERAGE(Ditari!F17),0),"")</f>
        <v/>
      </c>
      <c r="G11" s="480" t="str">
        <f>IFERROR(ROUND(AVERAGE(Ditari!G17),0),"")</f>
        <v/>
      </c>
      <c r="H11" s="480" t="str">
        <f>IFERROR(ROUND(AVERAGE(Ditari!H17),0),"")</f>
        <v/>
      </c>
      <c r="I11" s="480" t="str">
        <f>IFERROR(ROUND(AVERAGE(Ditari!I17),0),"")</f>
        <v/>
      </c>
      <c r="J11" s="480" t="str">
        <f>IFERROR(ROUND(AVERAGE(Ditari!J17),0),"")</f>
        <v/>
      </c>
      <c r="K11" s="480" t="str">
        <f>IFERROR(ROUND(AVERAGE(Ditari!K17),0),"")</f>
        <v/>
      </c>
      <c r="L11" s="480" t="str">
        <f>IFERROR(ROUND(AVERAGE(Ditari!L17),0),"")</f>
        <v/>
      </c>
      <c r="M11" s="480" t="str">
        <f>IFERROR(ROUND(AVERAGE(Ditari!M17),0),"")</f>
        <v/>
      </c>
      <c r="N11" s="480" t="str">
        <f>IFERROR(ROUND(AVERAGE(Ditari!N17),0),"")</f>
        <v/>
      </c>
      <c r="O11" s="480" t="str">
        <f>IFERROR(ROUND(AVERAGE(Ditari!O17),0),"")</f>
        <v/>
      </c>
      <c r="P11" s="480" t="str">
        <f>IFERROR(ROUND(AVERAGE(Ditari!P17),0),"")</f>
        <v/>
      </c>
      <c r="Q11" s="480" t="str">
        <f>IFERROR(ROUND(AVERAGE(Ditari!Q17),0),"")</f>
        <v/>
      </c>
      <c r="R11" s="480" t="str">
        <f>IFERROR(ROUND(AVERAGE(Ditari!R17),0),"")</f>
        <v/>
      </c>
      <c r="S11" s="480" t="str">
        <f>IFERROR(ROUND(AVERAGE(Ditari!S17),0),"")</f>
        <v/>
      </c>
      <c r="T11" s="480" t="str">
        <f>IFERROR(ROUND(AVERAGE(Ditari!T17),0),"")</f>
        <v/>
      </c>
      <c r="U11" s="480" t="str">
        <f>IFERROR(ROUND(AVERAGE(Ditari!U17),0),"")</f>
        <v/>
      </c>
      <c r="V11" s="480" t="str">
        <f>IFERROR(ROUND(AVERAGE(Ditari!V17),0),"")</f>
        <v/>
      </c>
      <c r="W11" s="480" t="str">
        <f>IFERROR(ROUND(AVERAGE(Ditari!W17),0),"")</f>
        <v/>
      </c>
      <c r="X11" s="483" t="str">
        <f>IFERROR(ROUND(AVERAGE(Ditari!X17),0),"")</f>
        <v/>
      </c>
      <c r="Y11" s="483" t="str">
        <f>IFERROR(ROUND(AVERAGE(Ditari!Y17),0),"")</f>
        <v/>
      </c>
      <c r="Z11" s="581" t="e">
        <f>IF(OR(F11=1,G11=1,H11=1,I11=1,J11=1,K11=1,L11=1,M11=1,N11=1,O11=1,P11=1,Q11=1,R11=1,S11=1,T11=1,U11=1,V11=1,W11=1),1,ROUND(SUM(F11:W11)/$C$4,2))</f>
        <v>#DIV/0!</v>
      </c>
      <c r="AA11" s="220">
        <f t="shared" si="1"/>
        <v>0</v>
      </c>
      <c r="AB11" s="221" t="e">
        <f t="shared" si="2"/>
        <v>#DIV/0!</v>
      </c>
    </row>
    <row r="12" spans="1:29" ht="17.100000000000001" customHeight="1" x14ac:dyDescent="0.3">
      <c r="A12" s="216">
        <v>6</v>
      </c>
      <c r="B12" s="739">
        <f>Ditari!B20</f>
        <v>0</v>
      </c>
      <c r="C12" s="740"/>
      <c r="D12" s="228">
        <f>Ditari!D20</f>
        <v>0</v>
      </c>
      <c r="E12" s="365" t="s">
        <v>111</v>
      </c>
      <c r="F12" s="480" t="str">
        <f>IFERROR(ROUND(AVERAGE(Ditari!F20),0),"")</f>
        <v/>
      </c>
      <c r="G12" s="480" t="str">
        <f>IFERROR(ROUND(AVERAGE(Ditari!G20),0),"")</f>
        <v/>
      </c>
      <c r="H12" s="480" t="str">
        <f>IFERROR(ROUND(AVERAGE(Ditari!H20),0),"")</f>
        <v/>
      </c>
      <c r="I12" s="480" t="str">
        <f>IFERROR(ROUND(AVERAGE(Ditari!I20),0),"")</f>
        <v/>
      </c>
      <c r="J12" s="480" t="str">
        <f>IFERROR(ROUND(AVERAGE(Ditari!J20),0),"")</f>
        <v/>
      </c>
      <c r="K12" s="480" t="str">
        <f>IFERROR(ROUND(AVERAGE(Ditari!K20),0),"")</f>
        <v/>
      </c>
      <c r="L12" s="480" t="str">
        <f>IFERROR(ROUND(AVERAGE(Ditari!L20),0),"")</f>
        <v/>
      </c>
      <c r="M12" s="480" t="str">
        <f>IFERROR(ROUND(AVERAGE(Ditari!M20),0),"")</f>
        <v/>
      </c>
      <c r="N12" s="480" t="str">
        <f>IFERROR(ROUND(AVERAGE(Ditari!N20),0),"")</f>
        <v/>
      </c>
      <c r="O12" s="480" t="str">
        <f>IFERROR(ROUND(AVERAGE(Ditari!O20),0),"")</f>
        <v/>
      </c>
      <c r="P12" s="480" t="str">
        <f>IFERROR(ROUND(AVERAGE(Ditari!P20),0),"")</f>
        <v/>
      </c>
      <c r="Q12" s="480" t="str">
        <f>IFERROR(ROUND(AVERAGE(Ditari!Q20),0),"")</f>
        <v/>
      </c>
      <c r="R12" s="480" t="str">
        <f>IFERROR(ROUND(AVERAGE(Ditari!R20),0),"")</f>
        <v/>
      </c>
      <c r="S12" s="480" t="str">
        <f>IFERROR(ROUND(AVERAGE(Ditari!S20),0),"")</f>
        <v/>
      </c>
      <c r="T12" s="480" t="str">
        <f>IFERROR(ROUND(AVERAGE(Ditari!T20),0),"")</f>
        <v/>
      </c>
      <c r="U12" s="480" t="str">
        <f>IFERROR(ROUND(AVERAGE(Ditari!U20),0),"")</f>
        <v/>
      </c>
      <c r="V12" s="480" t="str">
        <f>IFERROR(ROUND(AVERAGE(Ditari!V20),0),"")</f>
        <v/>
      </c>
      <c r="W12" s="480" t="str">
        <f>IFERROR(ROUND(AVERAGE(Ditari!W20),0),"")</f>
        <v/>
      </c>
      <c r="X12" s="483" t="str">
        <f>IFERROR(ROUND(AVERAGE(Ditari!X20),0),"")</f>
        <v/>
      </c>
      <c r="Y12" s="483" t="str">
        <f>IFERROR(ROUND(AVERAGE(Ditari!Y20),0),"")</f>
        <v/>
      </c>
      <c r="Z12" s="581" t="e">
        <f t="shared" si="0"/>
        <v>#DIV/0!</v>
      </c>
      <c r="AA12" s="220">
        <f t="shared" si="1"/>
        <v>0</v>
      </c>
      <c r="AB12" s="221" t="e">
        <f t="shared" si="2"/>
        <v>#DIV/0!</v>
      </c>
    </row>
    <row r="13" spans="1:29" ht="17.100000000000001" customHeight="1" x14ac:dyDescent="0.3">
      <c r="A13" s="216">
        <v>7</v>
      </c>
      <c r="B13" s="739">
        <f>Ditari!B23</f>
        <v>0</v>
      </c>
      <c r="C13" s="740"/>
      <c r="D13" s="228">
        <f>Ditari!D23</f>
        <v>0</v>
      </c>
      <c r="E13" s="365" t="s">
        <v>111</v>
      </c>
      <c r="F13" s="480" t="str">
        <f>IFERROR(ROUND(AVERAGE(Ditari!F23),0),"")</f>
        <v/>
      </c>
      <c r="G13" s="480" t="str">
        <f>IFERROR(ROUND(AVERAGE(Ditari!G23),0),"")</f>
        <v/>
      </c>
      <c r="H13" s="480" t="str">
        <f>IFERROR(ROUND(AVERAGE(Ditari!H23),0),"")</f>
        <v/>
      </c>
      <c r="I13" s="480" t="str">
        <f>IFERROR(ROUND(AVERAGE(Ditari!I23),0),"")</f>
        <v/>
      </c>
      <c r="J13" s="480" t="str">
        <f>IFERROR(ROUND(AVERAGE(Ditari!J23),0),"")</f>
        <v/>
      </c>
      <c r="K13" s="480" t="str">
        <f>IFERROR(ROUND(AVERAGE(Ditari!K23),0),"")</f>
        <v/>
      </c>
      <c r="L13" s="480" t="str">
        <f>IFERROR(ROUND(AVERAGE(Ditari!L23),0),"")</f>
        <v/>
      </c>
      <c r="M13" s="480" t="str">
        <f>IFERROR(ROUND(AVERAGE(Ditari!M23),0),"")</f>
        <v/>
      </c>
      <c r="N13" s="480" t="str">
        <f>IFERROR(ROUND(AVERAGE(Ditari!N23),0),"")</f>
        <v/>
      </c>
      <c r="O13" s="480" t="str">
        <f>IFERROR(ROUND(AVERAGE(Ditari!O23),0),"")</f>
        <v/>
      </c>
      <c r="P13" s="480" t="str">
        <f>IFERROR(ROUND(AVERAGE(Ditari!P23),0),"")</f>
        <v/>
      </c>
      <c r="Q13" s="480" t="str">
        <f>IFERROR(ROUND(AVERAGE(Ditari!Q23),0),"")</f>
        <v/>
      </c>
      <c r="R13" s="480" t="str">
        <f>IFERROR(ROUND(AVERAGE(Ditari!R23),0),"")</f>
        <v/>
      </c>
      <c r="S13" s="480" t="str">
        <f>IFERROR(ROUND(AVERAGE(Ditari!S23),0),"")</f>
        <v/>
      </c>
      <c r="T13" s="480" t="str">
        <f>IFERROR(ROUND(AVERAGE(Ditari!T23),0),"")</f>
        <v/>
      </c>
      <c r="U13" s="480" t="str">
        <f>IFERROR(ROUND(AVERAGE(Ditari!U23),0),"")</f>
        <v/>
      </c>
      <c r="V13" s="480" t="str">
        <f>IFERROR(ROUND(AVERAGE(Ditari!V23),0),"")</f>
        <v/>
      </c>
      <c r="W13" s="480" t="str">
        <f>IFERROR(ROUND(AVERAGE(Ditari!W23),0),"")</f>
        <v/>
      </c>
      <c r="X13" s="483" t="str">
        <f>IFERROR(ROUND(AVERAGE(Ditari!X23),0),"")</f>
        <v/>
      </c>
      <c r="Y13" s="483" t="str">
        <f>IFERROR(ROUND(AVERAGE(Ditari!Y23),0),"")</f>
        <v/>
      </c>
      <c r="Z13" s="581" t="e">
        <f t="shared" si="0"/>
        <v>#DIV/0!</v>
      </c>
      <c r="AA13" s="220">
        <f t="shared" si="1"/>
        <v>0</v>
      </c>
      <c r="AB13" s="221" t="e">
        <f t="shared" si="2"/>
        <v>#DIV/0!</v>
      </c>
    </row>
    <row r="14" spans="1:29" ht="17.100000000000001" customHeight="1" x14ac:dyDescent="0.3">
      <c r="A14" s="216">
        <v>8</v>
      </c>
      <c r="B14" s="739">
        <f>Ditari!B26</f>
        <v>0</v>
      </c>
      <c r="C14" s="740"/>
      <c r="D14" s="228">
        <f>Ditari!D26</f>
        <v>0</v>
      </c>
      <c r="E14" s="365" t="s">
        <v>111</v>
      </c>
      <c r="F14" s="480" t="str">
        <f>IFERROR(ROUND(AVERAGE(Ditari!F26),0),"")</f>
        <v/>
      </c>
      <c r="G14" s="480" t="str">
        <f>IFERROR(ROUND(AVERAGE(Ditari!G26),0),"")</f>
        <v/>
      </c>
      <c r="H14" s="480" t="str">
        <f>IFERROR(ROUND(AVERAGE(Ditari!H26),0),"")</f>
        <v/>
      </c>
      <c r="I14" s="480" t="str">
        <f>IFERROR(ROUND(AVERAGE(Ditari!I26),0),"")</f>
        <v/>
      </c>
      <c r="J14" s="480" t="str">
        <f>IFERROR(ROUND(AVERAGE(Ditari!J26),0),"")</f>
        <v/>
      </c>
      <c r="K14" s="480" t="str">
        <f>IFERROR(ROUND(AVERAGE(Ditari!K26),0),"")</f>
        <v/>
      </c>
      <c r="L14" s="480" t="str">
        <f>IFERROR(ROUND(AVERAGE(Ditari!L26),0),"")</f>
        <v/>
      </c>
      <c r="M14" s="480" t="str">
        <f>IFERROR(ROUND(AVERAGE(Ditari!M26),0),"")</f>
        <v/>
      </c>
      <c r="N14" s="480" t="str">
        <f>IFERROR(ROUND(AVERAGE(Ditari!N26),0),"")</f>
        <v/>
      </c>
      <c r="O14" s="480" t="str">
        <f>IFERROR(ROUND(AVERAGE(Ditari!O26),0),"")</f>
        <v/>
      </c>
      <c r="P14" s="480" t="str">
        <f>IFERROR(ROUND(AVERAGE(Ditari!P26),0),"")</f>
        <v/>
      </c>
      <c r="Q14" s="480" t="str">
        <f>IFERROR(ROUND(AVERAGE(Ditari!Q26),0),"")</f>
        <v/>
      </c>
      <c r="R14" s="480" t="str">
        <f>IFERROR(ROUND(AVERAGE(Ditari!R26),0),"")</f>
        <v/>
      </c>
      <c r="S14" s="480" t="str">
        <f>IFERROR(ROUND(AVERAGE(Ditari!S26),0),"")</f>
        <v/>
      </c>
      <c r="T14" s="480" t="str">
        <f>IFERROR(ROUND(AVERAGE(Ditari!T26),0),"")</f>
        <v/>
      </c>
      <c r="U14" s="480" t="str">
        <f>IFERROR(ROUND(AVERAGE(Ditari!U26),0),"")</f>
        <v/>
      </c>
      <c r="V14" s="480" t="str">
        <f>IFERROR(ROUND(AVERAGE(Ditari!V26),0),"")</f>
        <v/>
      </c>
      <c r="W14" s="480" t="str">
        <f>IFERROR(ROUND(AVERAGE(Ditari!W26),0),"")</f>
        <v/>
      </c>
      <c r="X14" s="483" t="str">
        <f>IFERROR(ROUND(AVERAGE(Ditari!X26),0),"")</f>
        <v/>
      </c>
      <c r="Y14" s="483" t="str">
        <f>IFERROR(ROUND(AVERAGE(Ditari!Y26),0),"")</f>
        <v/>
      </c>
      <c r="Z14" s="581" t="e">
        <f t="shared" si="0"/>
        <v>#DIV/0!</v>
      </c>
      <c r="AA14" s="220">
        <f t="shared" si="1"/>
        <v>0</v>
      </c>
      <c r="AB14" s="221" t="e">
        <f t="shared" si="2"/>
        <v>#DIV/0!</v>
      </c>
    </row>
    <row r="15" spans="1:29" ht="17.100000000000001" customHeight="1" x14ac:dyDescent="0.3">
      <c r="A15" s="216">
        <v>9</v>
      </c>
      <c r="B15" s="739">
        <f>Ditari!B29</f>
        <v>0</v>
      </c>
      <c r="C15" s="740"/>
      <c r="D15" s="228">
        <f>Ditari!D29</f>
        <v>0</v>
      </c>
      <c r="E15" s="365" t="s">
        <v>111</v>
      </c>
      <c r="F15" s="480" t="str">
        <f>IFERROR(ROUND(AVERAGE(Ditari!F29),0),"")</f>
        <v/>
      </c>
      <c r="G15" s="480" t="str">
        <f>IFERROR(ROUND(AVERAGE(Ditari!G29),0),"")</f>
        <v/>
      </c>
      <c r="H15" s="480" t="str">
        <f>IFERROR(ROUND(AVERAGE(Ditari!H29),0),"")</f>
        <v/>
      </c>
      <c r="I15" s="480" t="str">
        <f>IFERROR(ROUND(AVERAGE(Ditari!I29),0),"")</f>
        <v/>
      </c>
      <c r="J15" s="480" t="str">
        <f>IFERROR(ROUND(AVERAGE(Ditari!J29),0),"")</f>
        <v/>
      </c>
      <c r="K15" s="480" t="str">
        <f>IFERROR(ROUND(AVERAGE(Ditari!K29),0),"")</f>
        <v/>
      </c>
      <c r="L15" s="480" t="str">
        <f>IFERROR(ROUND(AVERAGE(Ditari!L29),0),"")</f>
        <v/>
      </c>
      <c r="M15" s="480" t="str">
        <f>IFERROR(ROUND(AVERAGE(Ditari!M29),0),"")</f>
        <v/>
      </c>
      <c r="N15" s="480" t="str">
        <f>IFERROR(ROUND(AVERAGE(Ditari!N29),0),"")</f>
        <v/>
      </c>
      <c r="O15" s="480" t="str">
        <f>IFERROR(ROUND(AVERAGE(Ditari!O29),0),"")</f>
        <v/>
      </c>
      <c r="P15" s="480" t="str">
        <f>IFERROR(ROUND(AVERAGE(Ditari!P29),0),"")</f>
        <v/>
      </c>
      <c r="Q15" s="480" t="str">
        <f>IFERROR(ROUND(AVERAGE(Ditari!Q29),0),"")</f>
        <v/>
      </c>
      <c r="R15" s="480" t="str">
        <f>IFERROR(ROUND(AVERAGE(Ditari!R29),0),"")</f>
        <v/>
      </c>
      <c r="S15" s="480" t="str">
        <f>IFERROR(ROUND(AVERAGE(Ditari!S29),0),"")</f>
        <v/>
      </c>
      <c r="T15" s="480" t="str">
        <f>IFERROR(ROUND(AVERAGE(Ditari!T29),0),"")</f>
        <v/>
      </c>
      <c r="U15" s="480" t="str">
        <f>IFERROR(ROUND(AVERAGE(Ditari!U29),0),"")</f>
        <v/>
      </c>
      <c r="V15" s="480" t="str">
        <f>IFERROR(ROUND(AVERAGE(Ditari!V29),0),"")</f>
        <v/>
      </c>
      <c r="W15" s="480" t="str">
        <f>IFERROR(ROUND(AVERAGE(Ditari!W29),0),"")</f>
        <v/>
      </c>
      <c r="X15" s="483" t="str">
        <f>IFERROR(ROUND(AVERAGE(Ditari!X29),0),"")</f>
        <v/>
      </c>
      <c r="Y15" s="483" t="str">
        <f>IFERROR(ROUND(AVERAGE(Ditari!Y29),0),"")</f>
        <v/>
      </c>
      <c r="Z15" s="581" t="e">
        <f t="shared" si="0"/>
        <v>#DIV/0!</v>
      </c>
      <c r="AA15" s="220">
        <f t="shared" si="1"/>
        <v>0</v>
      </c>
      <c r="AB15" s="221" t="e">
        <f t="shared" si="2"/>
        <v>#DIV/0!</v>
      </c>
    </row>
    <row r="16" spans="1:29" ht="17.100000000000001" customHeight="1" x14ac:dyDescent="0.3">
      <c r="A16" s="216">
        <v>10</v>
      </c>
      <c r="B16" s="739">
        <f>Ditari!B32</f>
        <v>0</v>
      </c>
      <c r="C16" s="740"/>
      <c r="D16" s="228">
        <f>Ditari!D32</f>
        <v>0</v>
      </c>
      <c r="E16" s="365" t="s">
        <v>111</v>
      </c>
      <c r="F16" s="480" t="str">
        <f>IFERROR(ROUND(AVERAGE(Ditari!F32),0),"")</f>
        <v/>
      </c>
      <c r="G16" s="480" t="str">
        <f>IFERROR(ROUND(AVERAGE(Ditari!G32),0),"")</f>
        <v/>
      </c>
      <c r="H16" s="480" t="str">
        <f>IFERROR(ROUND(AVERAGE(Ditari!H32),0),"")</f>
        <v/>
      </c>
      <c r="I16" s="480" t="str">
        <f>IFERROR(ROUND(AVERAGE(Ditari!I32),0),"")</f>
        <v/>
      </c>
      <c r="J16" s="480" t="str">
        <f>IFERROR(ROUND(AVERAGE(Ditari!J32),0),"")</f>
        <v/>
      </c>
      <c r="K16" s="480" t="str">
        <f>IFERROR(ROUND(AVERAGE(Ditari!K32),0),"")</f>
        <v/>
      </c>
      <c r="L16" s="480" t="str">
        <f>IFERROR(ROUND(AVERAGE(Ditari!L32),0),"")</f>
        <v/>
      </c>
      <c r="M16" s="480" t="str">
        <f>IFERROR(ROUND(AVERAGE(Ditari!M32),0),"")</f>
        <v/>
      </c>
      <c r="N16" s="480" t="str">
        <f>IFERROR(ROUND(AVERAGE(Ditari!N32),0),"")</f>
        <v/>
      </c>
      <c r="O16" s="480" t="str">
        <f>IFERROR(ROUND(AVERAGE(Ditari!O32),0),"")</f>
        <v/>
      </c>
      <c r="P16" s="480" t="str">
        <f>IFERROR(ROUND(AVERAGE(Ditari!P32),0),"")</f>
        <v/>
      </c>
      <c r="Q16" s="480" t="str">
        <f>IFERROR(ROUND(AVERAGE(Ditari!Q32),0),"")</f>
        <v/>
      </c>
      <c r="R16" s="480" t="str">
        <f>IFERROR(ROUND(AVERAGE(Ditari!R32),0),"")</f>
        <v/>
      </c>
      <c r="S16" s="480" t="str">
        <f>IFERROR(ROUND(AVERAGE(Ditari!S32),0),"")</f>
        <v/>
      </c>
      <c r="T16" s="480" t="str">
        <f>IFERROR(ROUND(AVERAGE(Ditari!T32),0),"")</f>
        <v/>
      </c>
      <c r="U16" s="480" t="str">
        <f>IFERROR(ROUND(AVERAGE(Ditari!U32),0),"")</f>
        <v/>
      </c>
      <c r="V16" s="480" t="str">
        <f>IFERROR(ROUND(AVERAGE(Ditari!V32),0),"")</f>
        <v/>
      </c>
      <c r="W16" s="480" t="str">
        <f>IFERROR(ROUND(AVERAGE(Ditari!W32),0),"")</f>
        <v/>
      </c>
      <c r="X16" s="483" t="str">
        <f>IFERROR(ROUND(AVERAGE(Ditari!X32),0),"")</f>
        <v/>
      </c>
      <c r="Y16" s="483" t="str">
        <f>IFERROR(ROUND(AVERAGE(Ditari!Y32),0),"")</f>
        <v/>
      </c>
      <c r="Z16" s="581" t="e">
        <f t="shared" si="0"/>
        <v>#DIV/0!</v>
      </c>
      <c r="AA16" s="220">
        <f t="shared" si="1"/>
        <v>0</v>
      </c>
      <c r="AB16" s="221" t="e">
        <f t="shared" si="2"/>
        <v>#DIV/0!</v>
      </c>
    </row>
    <row r="17" spans="1:28" ht="17.100000000000001" customHeight="1" x14ac:dyDescent="0.3">
      <c r="A17" s="216">
        <v>11</v>
      </c>
      <c r="B17" s="739">
        <f>Ditari!B35</f>
        <v>0</v>
      </c>
      <c r="C17" s="740"/>
      <c r="D17" s="228">
        <f>Ditari!D35</f>
        <v>0</v>
      </c>
      <c r="E17" s="365" t="s">
        <v>111</v>
      </c>
      <c r="F17" s="480" t="str">
        <f>IFERROR(ROUND(AVERAGE(Ditari!F35),0),"")</f>
        <v/>
      </c>
      <c r="G17" s="480" t="str">
        <f>IFERROR(ROUND(AVERAGE(Ditari!G35),0),"")</f>
        <v/>
      </c>
      <c r="H17" s="480" t="str">
        <f>IFERROR(ROUND(AVERAGE(Ditari!H35),0),"")</f>
        <v/>
      </c>
      <c r="I17" s="480" t="str">
        <f>IFERROR(ROUND(AVERAGE(Ditari!I35),0),"")</f>
        <v/>
      </c>
      <c r="J17" s="480" t="str">
        <f>IFERROR(ROUND(AVERAGE(Ditari!J35),0),"")</f>
        <v/>
      </c>
      <c r="K17" s="480" t="str">
        <f>IFERROR(ROUND(AVERAGE(Ditari!K35),0),"")</f>
        <v/>
      </c>
      <c r="L17" s="480" t="str">
        <f>IFERROR(ROUND(AVERAGE(Ditari!L35),0),"")</f>
        <v/>
      </c>
      <c r="M17" s="480" t="str">
        <f>IFERROR(ROUND(AVERAGE(Ditari!M35),0),"")</f>
        <v/>
      </c>
      <c r="N17" s="480" t="str">
        <f>IFERROR(ROUND(AVERAGE(Ditari!N35),0),"")</f>
        <v/>
      </c>
      <c r="O17" s="480" t="str">
        <f>IFERROR(ROUND(AVERAGE(Ditari!O35),0),"")</f>
        <v/>
      </c>
      <c r="P17" s="480" t="str">
        <f>IFERROR(ROUND(AVERAGE(Ditari!P35),0),"")</f>
        <v/>
      </c>
      <c r="Q17" s="480" t="str">
        <f>IFERROR(ROUND(AVERAGE(Ditari!Q35),0),"")</f>
        <v/>
      </c>
      <c r="R17" s="480" t="str">
        <f>IFERROR(ROUND(AVERAGE(Ditari!R35),0),"")</f>
        <v/>
      </c>
      <c r="S17" s="480" t="str">
        <f>IFERROR(ROUND(AVERAGE(Ditari!S35),0),"")</f>
        <v/>
      </c>
      <c r="T17" s="480" t="str">
        <f>IFERROR(ROUND(AVERAGE(Ditari!T35),0),"")</f>
        <v/>
      </c>
      <c r="U17" s="480" t="str">
        <f>IFERROR(ROUND(AVERAGE(Ditari!U35),0),"")</f>
        <v/>
      </c>
      <c r="V17" s="480" t="str">
        <f>IFERROR(ROUND(AVERAGE(Ditari!V35),0),"")</f>
        <v/>
      </c>
      <c r="W17" s="480" t="str">
        <f>IFERROR(ROUND(AVERAGE(Ditari!W35),0),"")</f>
        <v/>
      </c>
      <c r="X17" s="483" t="str">
        <f>IFERROR(ROUND(AVERAGE(Ditari!X35),0),"")</f>
        <v/>
      </c>
      <c r="Y17" s="483" t="str">
        <f>IFERROR(ROUND(AVERAGE(Ditari!Y35),0),"")</f>
        <v/>
      </c>
      <c r="Z17" s="581" t="e">
        <f t="shared" si="0"/>
        <v>#DIV/0!</v>
      </c>
      <c r="AA17" s="220">
        <f t="shared" si="1"/>
        <v>0</v>
      </c>
      <c r="AB17" s="221" t="e">
        <f t="shared" si="2"/>
        <v>#DIV/0!</v>
      </c>
    </row>
    <row r="18" spans="1:28" ht="17.100000000000001" customHeight="1" x14ac:dyDescent="0.3">
      <c r="A18" s="216">
        <v>12</v>
      </c>
      <c r="B18" s="739">
        <f>Ditari!B38</f>
        <v>0</v>
      </c>
      <c r="C18" s="740"/>
      <c r="D18" s="228">
        <f>Ditari!D38</f>
        <v>0</v>
      </c>
      <c r="E18" s="365" t="s">
        <v>111</v>
      </c>
      <c r="F18" s="480" t="str">
        <f>IFERROR(ROUND(AVERAGE(Ditari!F38),0),"")</f>
        <v/>
      </c>
      <c r="G18" s="480" t="str">
        <f>IFERROR(ROUND(AVERAGE(Ditari!G38),0),"")</f>
        <v/>
      </c>
      <c r="H18" s="480" t="str">
        <f>IFERROR(ROUND(AVERAGE(Ditari!H38),0),"")</f>
        <v/>
      </c>
      <c r="I18" s="480" t="str">
        <f>IFERROR(ROUND(AVERAGE(Ditari!I38),0),"")</f>
        <v/>
      </c>
      <c r="J18" s="480" t="str">
        <f>IFERROR(ROUND(AVERAGE(Ditari!J38),0),"")</f>
        <v/>
      </c>
      <c r="K18" s="480" t="str">
        <f>IFERROR(ROUND(AVERAGE(Ditari!K38),0),"")</f>
        <v/>
      </c>
      <c r="L18" s="480" t="str">
        <f>IFERROR(ROUND(AVERAGE(Ditari!L38),0),"")</f>
        <v/>
      </c>
      <c r="M18" s="480" t="str">
        <f>IFERROR(ROUND(AVERAGE(Ditari!M38),0),"")</f>
        <v/>
      </c>
      <c r="N18" s="480" t="str">
        <f>IFERROR(ROUND(AVERAGE(Ditari!N38),0),"")</f>
        <v/>
      </c>
      <c r="O18" s="480" t="str">
        <f>IFERROR(ROUND(AVERAGE(Ditari!O38),0),"")</f>
        <v/>
      </c>
      <c r="P18" s="480" t="str">
        <f>IFERROR(ROUND(AVERAGE(Ditari!P38),0),"")</f>
        <v/>
      </c>
      <c r="Q18" s="480" t="str">
        <f>IFERROR(ROUND(AVERAGE(Ditari!Q38),0),"")</f>
        <v/>
      </c>
      <c r="R18" s="480" t="str">
        <f>IFERROR(ROUND(AVERAGE(Ditari!R38),0),"")</f>
        <v/>
      </c>
      <c r="S18" s="480" t="str">
        <f>IFERROR(ROUND(AVERAGE(Ditari!S38),0),"")</f>
        <v/>
      </c>
      <c r="T18" s="480" t="str">
        <f>IFERROR(ROUND(AVERAGE(Ditari!T38),0),"")</f>
        <v/>
      </c>
      <c r="U18" s="480" t="str">
        <f>IFERROR(ROUND(AVERAGE(Ditari!U38),0),"")</f>
        <v/>
      </c>
      <c r="V18" s="480" t="str">
        <f>IFERROR(ROUND(AVERAGE(Ditari!V38),0),"")</f>
        <v/>
      </c>
      <c r="W18" s="480" t="str">
        <f>IFERROR(ROUND(AVERAGE(Ditari!W38),0),"")</f>
        <v/>
      </c>
      <c r="X18" s="483" t="str">
        <f>IFERROR(ROUND(AVERAGE(Ditari!X38),0),"")</f>
        <v/>
      </c>
      <c r="Y18" s="483" t="str">
        <f>IFERROR(ROUND(AVERAGE(Ditari!Y38),0),"")</f>
        <v/>
      </c>
      <c r="Z18" s="581" t="e">
        <f t="shared" si="0"/>
        <v>#DIV/0!</v>
      </c>
      <c r="AA18" s="220">
        <f t="shared" si="1"/>
        <v>0</v>
      </c>
      <c r="AB18" s="221" t="e">
        <f t="shared" si="2"/>
        <v>#DIV/0!</v>
      </c>
    </row>
    <row r="19" spans="1:28" ht="17.100000000000001" customHeight="1" x14ac:dyDescent="0.3">
      <c r="A19" s="216">
        <v>13</v>
      </c>
      <c r="B19" s="739">
        <f>Ditari!B41</f>
        <v>0</v>
      </c>
      <c r="C19" s="740"/>
      <c r="D19" s="228">
        <f>Ditari!D41</f>
        <v>0</v>
      </c>
      <c r="E19" s="365" t="s">
        <v>111</v>
      </c>
      <c r="F19" s="480" t="str">
        <f>IFERROR(ROUND(AVERAGE(Ditari!F41),0),"")</f>
        <v/>
      </c>
      <c r="G19" s="480" t="str">
        <f>IFERROR(ROUND(AVERAGE(Ditari!G41),0),"")</f>
        <v/>
      </c>
      <c r="H19" s="480" t="str">
        <f>IFERROR(ROUND(AVERAGE(Ditari!H41),0),"")</f>
        <v/>
      </c>
      <c r="I19" s="480" t="str">
        <f>IFERROR(ROUND(AVERAGE(Ditari!I41),0),"")</f>
        <v/>
      </c>
      <c r="J19" s="480" t="str">
        <f>IFERROR(ROUND(AVERAGE(Ditari!J41),0),"")</f>
        <v/>
      </c>
      <c r="K19" s="480" t="str">
        <f>IFERROR(ROUND(AVERAGE(Ditari!K41),0),"")</f>
        <v/>
      </c>
      <c r="L19" s="480" t="str">
        <f>IFERROR(ROUND(AVERAGE(Ditari!L41),0),"")</f>
        <v/>
      </c>
      <c r="M19" s="480" t="str">
        <f>IFERROR(ROUND(AVERAGE(Ditari!M41),0),"")</f>
        <v/>
      </c>
      <c r="N19" s="480" t="str">
        <f>IFERROR(ROUND(AVERAGE(Ditari!N41),0),"")</f>
        <v/>
      </c>
      <c r="O19" s="480" t="str">
        <f>IFERROR(ROUND(AVERAGE(Ditari!O41),0),"")</f>
        <v/>
      </c>
      <c r="P19" s="480" t="str">
        <f>IFERROR(ROUND(AVERAGE(Ditari!P41),0),"")</f>
        <v/>
      </c>
      <c r="Q19" s="480" t="str">
        <f>IFERROR(ROUND(AVERAGE(Ditari!Q41),0),"")</f>
        <v/>
      </c>
      <c r="R19" s="480" t="str">
        <f>IFERROR(ROUND(AVERAGE(Ditari!R41),0),"")</f>
        <v/>
      </c>
      <c r="S19" s="480" t="str">
        <f>IFERROR(ROUND(AVERAGE(Ditari!S41),0),"")</f>
        <v/>
      </c>
      <c r="T19" s="480" t="str">
        <f>IFERROR(ROUND(AVERAGE(Ditari!T41),0),"")</f>
        <v/>
      </c>
      <c r="U19" s="480" t="str">
        <f>IFERROR(ROUND(AVERAGE(Ditari!U41),0),"")</f>
        <v/>
      </c>
      <c r="V19" s="480" t="str">
        <f>IFERROR(ROUND(AVERAGE(Ditari!V41),0),"")</f>
        <v/>
      </c>
      <c r="W19" s="480" t="str">
        <f>IFERROR(ROUND(AVERAGE(Ditari!W41),0),"")</f>
        <v/>
      </c>
      <c r="X19" s="483" t="str">
        <f>IFERROR(ROUND(AVERAGE(Ditari!X41),0),"")</f>
        <v/>
      </c>
      <c r="Y19" s="483" t="str">
        <f>IFERROR(ROUND(AVERAGE(Ditari!Y41),0),"")</f>
        <v/>
      </c>
      <c r="Z19" s="581" t="e">
        <f t="shared" si="0"/>
        <v>#DIV/0!</v>
      </c>
      <c r="AA19" s="220">
        <f t="shared" si="1"/>
        <v>0</v>
      </c>
      <c r="AB19" s="221" t="e">
        <f t="shared" si="2"/>
        <v>#DIV/0!</v>
      </c>
    </row>
    <row r="20" spans="1:28" ht="17.100000000000001" customHeight="1" x14ac:dyDescent="0.3">
      <c r="A20" s="216">
        <v>14</v>
      </c>
      <c r="B20" s="739">
        <f>Ditari!B44</f>
        <v>0</v>
      </c>
      <c r="C20" s="740"/>
      <c r="D20" s="228">
        <f>Ditari!D44</f>
        <v>0</v>
      </c>
      <c r="E20" s="365" t="s">
        <v>111</v>
      </c>
      <c r="F20" s="480" t="str">
        <f>IFERROR(ROUND(AVERAGE(Ditari!F44),0),"")</f>
        <v/>
      </c>
      <c r="G20" s="480" t="str">
        <f>IFERROR(ROUND(AVERAGE(Ditari!G44),0),"")</f>
        <v/>
      </c>
      <c r="H20" s="480" t="str">
        <f>IFERROR(ROUND(AVERAGE(Ditari!H44),0),"")</f>
        <v/>
      </c>
      <c r="I20" s="480" t="str">
        <f>IFERROR(ROUND(AVERAGE(Ditari!I44),0),"")</f>
        <v/>
      </c>
      <c r="J20" s="480" t="str">
        <f>IFERROR(ROUND(AVERAGE(Ditari!J44),0),"")</f>
        <v/>
      </c>
      <c r="K20" s="480" t="str">
        <f>IFERROR(ROUND(AVERAGE(Ditari!K44),0),"")</f>
        <v/>
      </c>
      <c r="L20" s="480" t="str">
        <f>IFERROR(ROUND(AVERAGE(Ditari!L44),0),"")</f>
        <v/>
      </c>
      <c r="M20" s="480" t="str">
        <f>IFERROR(ROUND(AVERAGE(Ditari!M44),0),"")</f>
        <v/>
      </c>
      <c r="N20" s="480" t="str">
        <f>IFERROR(ROUND(AVERAGE(Ditari!N44),0),"")</f>
        <v/>
      </c>
      <c r="O20" s="480" t="str">
        <f>IFERROR(ROUND(AVERAGE(Ditari!O44),0),"")</f>
        <v/>
      </c>
      <c r="P20" s="480" t="str">
        <f>IFERROR(ROUND(AVERAGE(Ditari!P44),0),"")</f>
        <v/>
      </c>
      <c r="Q20" s="480" t="str">
        <f>IFERROR(ROUND(AVERAGE(Ditari!Q44),0),"")</f>
        <v/>
      </c>
      <c r="R20" s="480" t="str">
        <f>IFERROR(ROUND(AVERAGE(Ditari!R44),0),"")</f>
        <v/>
      </c>
      <c r="S20" s="480" t="str">
        <f>IFERROR(ROUND(AVERAGE(Ditari!S44),0),"")</f>
        <v/>
      </c>
      <c r="T20" s="480" t="str">
        <f>IFERROR(ROUND(AVERAGE(Ditari!T44),0),"")</f>
        <v/>
      </c>
      <c r="U20" s="480" t="str">
        <f>IFERROR(ROUND(AVERAGE(Ditari!U44),0),"")</f>
        <v/>
      </c>
      <c r="V20" s="480" t="str">
        <f>IFERROR(ROUND(AVERAGE(Ditari!V44),0),"")</f>
        <v/>
      </c>
      <c r="W20" s="480" t="str">
        <f>IFERROR(ROUND(AVERAGE(Ditari!W44),0),"")</f>
        <v/>
      </c>
      <c r="X20" s="483" t="str">
        <f>IFERROR(ROUND(AVERAGE(Ditari!X44),0),"")</f>
        <v/>
      </c>
      <c r="Y20" s="483" t="str">
        <f>IFERROR(ROUND(AVERAGE(Ditari!Y44),0),"")</f>
        <v/>
      </c>
      <c r="Z20" s="581" t="e">
        <f t="shared" si="0"/>
        <v>#DIV/0!</v>
      </c>
      <c r="AA20" s="220">
        <f t="shared" si="1"/>
        <v>0</v>
      </c>
      <c r="AB20" s="221" t="e">
        <f t="shared" si="2"/>
        <v>#DIV/0!</v>
      </c>
    </row>
    <row r="21" spans="1:28" ht="17.100000000000001" customHeight="1" x14ac:dyDescent="0.3">
      <c r="A21" s="216">
        <v>15</v>
      </c>
      <c r="B21" s="739">
        <f>Ditari!B47</f>
        <v>0</v>
      </c>
      <c r="C21" s="740"/>
      <c r="D21" s="228">
        <f>Ditari!D47</f>
        <v>0</v>
      </c>
      <c r="E21" s="365" t="s">
        <v>111</v>
      </c>
      <c r="F21" s="480" t="str">
        <f>IFERROR(ROUND(AVERAGE(Ditari!F47),0),"")</f>
        <v/>
      </c>
      <c r="G21" s="480" t="str">
        <f>IFERROR(ROUND(AVERAGE(Ditari!G47),0),"")</f>
        <v/>
      </c>
      <c r="H21" s="480" t="str">
        <f>IFERROR(ROUND(AVERAGE(Ditari!H47),0),"")</f>
        <v/>
      </c>
      <c r="I21" s="480" t="str">
        <f>IFERROR(ROUND(AVERAGE(Ditari!I47),0),"")</f>
        <v/>
      </c>
      <c r="J21" s="480" t="str">
        <f>IFERROR(ROUND(AVERAGE(Ditari!J47),0),"")</f>
        <v/>
      </c>
      <c r="K21" s="480" t="str">
        <f>IFERROR(ROUND(AVERAGE(Ditari!K47),0),"")</f>
        <v/>
      </c>
      <c r="L21" s="480" t="str">
        <f>IFERROR(ROUND(AVERAGE(Ditari!L47),0),"")</f>
        <v/>
      </c>
      <c r="M21" s="480" t="str">
        <f>IFERROR(ROUND(AVERAGE(Ditari!M47),0),"")</f>
        <v/>
      </c>
      <c r="N21" s="480" t="str">
        <f>IFERROR(ROUND(AVERAGE(Ditari!N47),0),"")</f>
        <v/>
      </c>
      <c r="O21" s="480" t="str">
        <f>IFERROR(ROUND(AVERAGE(Ditari!O47),0),"")</f>
        <v/>
      </c>
      <c r="P21" s="480" t="str">
        <f>IFERROR(ROUND(AVERAGE(Ditari!P47),0),"")</f>
        <v/>
      </c>
      <c r="Q21" s="480" t="str">
        <f>IFERROR(ROUND(AVERAGE(Ditari!Q47),0),"")</f>
        <v/>
      </c>
      <c r="R21" s="480" t="str">
        <f>IFERROR(ROUND(AVERAGE(Ditari!R47),0),"")</f>
        <v/>
      </c>
      <c r="S21" s="480" t="str">
        <f>IFERROR(ROUND(AVERAGE(Ditari!S47),0),"")</f>
        <v/>
      </c>
      <c r="T21" s="480" t="str">
        <f>IFERROR(ROUND(AVERAGE(Ditari!T47),0),"")</f>
        <v/>
      </c>
      <c r="U21" s="480" t="str">
        <f>IFERROR(ROUND(AVERAGE(Ditari!U47),0),"")</f>
        <v/>
      </c>
      <c r="V21" s="480" t="str">
        <f>IFERROR(ROUND(AVERAGE(Ditari!V47),0),"")</f>
        <v/>
      </c>
      <c r="W21" s="480" t="str">
        <f>IFERROR(ROUND(AVERAGE(Ditari!W47),0),"")</f>
        <v/>
      </c>
      <c r="X21" s="483" t="str">
        <f>IFERROR(ROUND(AVERAGE(Ditari!X47),0),"")</f>
        <v/>
      </c>
      <c r="Y21" s="483" t="str">
        <f>IFERROR(ROUND(AVERAGE(Ditari!Y47),0),"")</f>
        <v/>
      </c>
      <c r="Z21" s="581" t="e">
        <f t="shared" si="0"/>
        <v>#DIV/0!</v>
      </c>
      <c r="AA21" s="220">
        <f t="shared" si="1"/>
        <v>0</v>
      </c>
      <c r="AB21" s="221" t="e">
        <f t="shared" si="2"/>
        <v>#DIV/0!</v>
      </c>
    </row>
    <row r="22" spans="1:28" ht="17.100000000000001" customHeight="1" x14ac:dyDescent="0.3">
      <c r="A22" s="216">
        <v>16</v>
      </c>
      <c r="B22" s="739">
        <f>Ditari!B50</f>
        <v>0</v>
      </c>
      <c r="C22" s="740"/>
      <c r="D22" s="228">
        <f>Ditari!D50</f>
        <v>0</v>
      </c>
      <c r="E22" s="365" t="s">
        <v>111</v>
      </c>
      <c r="F22" s="480" t="str">
        <f>IFERROR(ROUND(AVERAGE(Ditari!F50),0),"")</f>
        <v/>
      </c>
      <c r="G22" s="480" t="str">
        <f>IFERROR(ROUND(AVERAGE(Ditari!G50),0),"")</f>
        <v/>
      </c>
      <c r="H22" s="480" t="str">
        <f>IFERROR(ROUND(AVERAGE(Ditari!H50),0),"")</f>
        <v/>
      </c>
      <c r="I22" s="480" t="str">
        <f>IFERROR(ROUND(AVERAGE(Ditari!I50),0),"")</f>
        <v/>
      </c>
      <c r="J22" s="480" t="str">
        <f>IFERROR(ROUND(AVERAGE(Ditari!J50),0),"")</f>
        <v/>
      </c>
      <c r="K22" s="480" t="str">
        <f>IFERROR(ROUND(AVERAGE(Ditari!K50),0),"")</f>
        <v/>
      </c>
      <c r="L22" s="480" t="str">
        <f>IFERROR(ROUND(AVERAGE(Ditari!L50),0),"")</f>
        <v/>
      </c>
      <c r="M22" s="480" t="str">
        <f>IFERROR(ROUND(AVERAGE(Ditari!M50),0),"")</f>
        <v/>
      </c>
      <c r="N22" s="480" t="str">
        <f>IFERROR(ROUND(AVERAGE(Ditari!N50),0),"")</f>
        <v/>
      </c>
      <c r="O22" s="480" t="str">
        <f>IFERROR(ROUND(AVERAGE(Ditari!O50),0),"")</f>
        <v/>
      </c>
      <c r="P22" s="480" t="str">
        <f>IFERROR(ROUND(AVERAGE(Ditari!P50),0),"")</f>
        <v/>
      </c>
      <c r="Q22" s="480" t="str">
        <f>IFERROR(ROUND(AVERAGE(Ditari!Q50),0),"")</f>
        <v/>
      </c>
      <c r="R22" s="480" t="str">
        <f>IFERROR(ROUND(AVERAGE(Ditari!R50),0),"")</f>
        <v/>
      </c>
      <c r="S22" s="480" t="str">
        <f>IFERROR(ROUND(AVERAGE(Ditari!S50),0),"")</f>
        <v/>
      </c>
      <c r="T22" s="480" t="str">
        <f>IFERROR(ROUND(AVERAGE(Ditari!T50),0),"")</f>
        <v/>
      </c>
      <c r="U22" s="480" t="str">
        <f>IFERROR(ROUND(AVERAGE(Ditari!U50),0),"")</f>
        <v/>
      </c>
      <c r="V22" s="480" t="str">
        <f>IFERROR(ROUND(AVERAGE(Ditari!V50),0),"")</f>
        <v/>
      </c>
      <c r="W22" s="480" t="str">
        <f>IFERROR(ROUND(AVERAGE(Ditari!W50),0),"")</f>
        <v/>
      </c>
      <c r="X22" s="483" t="str">
        <f>IFERROR(ROUND(AVERAGE(Ditari!X50),0),"")</f>
        <v/>
      </c>
      <c r="Y22" s="483" t="str">
        <f>IFERROR(ROUND(AVERAGE(Ditari!Y50),0),"")</f>
        <v/>
      </c>
      <c r="Z22" s="581" t="e">
        <f t="shared" si="0"/>
        <v>#DIV/0!</v>
      </c>
      <c r="AA22" s="220">
        <f t="shared" si="1"/>
        <v>0</v>
      </c>
      <c r="AB22" s="221" t="e">
        <f t="shared" si="2"/>
        <v>#DIV/0!</v>
      </c>
    </row>
    <row r="23" spans="1:28" ht="17.100000000000001" customHeight="1" x14ac:dyDescent="0.3">
      <c r="A23" s="216">
        <v>17</v>
      </c>
      <c r="B23" s="739">
        <f>Ditari!B53</f>
        <v>0</v>
      </c>
      <c r="C23" s="740"/>
      <c r="D23" s="228">
        <f>Ditari!D53</f>
        <v>0</v>
      </c>
      <c r="E23" s="365" t="s">
        <v>111</v>
      </c>
      <c r="F23" s="480" t="str">
        <f>IFERROR(ROUND(AVERAGE(Ditari!F53),0),"")</f>
        <v/>
      </c>
      <c r="G23" s="480" t="str">
        <f>IFERROR(ROUND(AVERAGE(Ditari!G53),0),"")</f>
        <v/>
      </c>
      <c r="H23" s="480" t="str">
        <f>IFERROR(ROUND(AVERAGE(Ditari!H53),0),"")</f>
        <v/>
      </c>
      <c r="I23" s="480" t="str">
        <f>IFERROR(ROUND(AVERAGE(Ditari!I53),0),"")</f>
        <v/>
      </c>
      <c r="J23" s="480" t="str">
        <f>IFERROR(ROUND(AVERAGE(Ditari!J53),0),"")</f>
        <v/>
      </c>
      <c r="K23" s="480" t="str">
        <f>IFERROR(ROUND(AVERAGE(Ditari!K53),0),"")</f>
        <v/>
      </c>
      <c r="L23" s="480" t="str">
        <f>IFERROR(ROUND(AVERAGE(Ditari!L53),0),"")</f>
        <v/>
      </c>
      <c r="M23" s="480" t="str">
        <f>IFERROR(ROUND(AVERAGE(Ditari!M53),0),"")</f>
        <v/>
      </c>
      <c r="N23" s="480" t="str">
        <f>IFERROR(ROUND(AVERAGE(Ditari!N53),0),"")</f>
        <v/>
      </c>
      <c r="O23" s="480" t="str">
        <f>IFERROR(ROUND(AVERAGE(Ditari!O53),0),"")</f>
        <v/>
      </c>
      <c r="P23" s="480" t="str">
        <f>IFERROR(ROUND(AVERAGE(Ditari!P53),0),"")</f>
        <v/>
      </c>
      <c r="Q23" s="480" t="str">
        <f>IFERROR(ROUND(AVERAGE(Ditari!Q53),0),"")</f>
        <v/>
      </c>
      <c r="R23" s="480" t="str">
        <f>IFERROR(ROUND(AVERAGE(Ditari!R53),0),"")</f>
        <v/>
      </c>
      <c r="S23" s="480" t="str">
        <f>IFERROR(ROUND(AVERAGE(Ditari!S53),0),"")</f>
        <v/>
      </c>
      <c r="T23" s="480" t="str">
        <f>IFERROR(ROUND(AVERAGE(Ditari!T53),0),"")</f>
        <v/>
      </c>
      <c r="U23" s="480" t="str">
        <f>IFERROR(ROUND(AVERAGE(Ditari!U53),0),"")</f>
        <v/>
      </c>
      <c r="V23" s="480" t="str">
        <f>IFERROR(ROUND(AVERAGE(Ditari!V53),0),"")</f>
        <v/>
      </c>
      <c r="W23" s="480" t="str">
        <f>IFERROR(ROUND(AVERAGE(Ditari!W53),0),"")</f>
        <v/>
      </c>
      <c r="X23" s="483" t="str">
        <f>IFERROR(ROUND(AVERAGE(Ditari!X53),0),"")</f>
        <v/>
      </c>
      <c r="Y23" s="483" t="str">
        <f>IFERROR(ROUND(AVERAGE(Ditari!Y53),0),"")</f>
        <v/>
      </c>
      <c r="Z23" s="581" t="e">
        <f t="shared" si="0"/>
        <v>#DIV/0!</v>
      </c>
      <c r="AA23" s="220">
        <f t="shared" si="1"/>
        <v>0</v>
      </c>
      <c r="AB23" s="221" t="e">
        <f t="shared" si="2"/>
        <v>#DIV/0!</v>
      </c>
    </row>
    <row r="24" spans="1:28" ht="17.100000000000001" customHeight="1" x14ac:dyDescent="0.3">
      <c r="A24" s="216">
        <v>18</v>
      </c>
      <c r="B24" s="739">
        <f>Ditari!B56</f>
        <v>0</v>
      </c>
      <c r="C24" s="740"/>
      <c r="D24" s="228">
        <f>Ditari!D56</f>
        <v>0</v>
      </c>
      <c r="E24" s="365" t="s">
        <v>111</v>
      </c>
      <c r="F24" s="480" t="str">
        <f>IFERROR(ROUND(AVERAGE(Ditari!F56),0),"")</f>
        <v/>
      </c>
      <c r="G24" s="480" t="str">
        <f>IFERROR(ROUND(AVERAGE(Ditari!G56),0),"")</f>
        <v/>
      </c>
      <c r="H24" s="480" t="str">
        <f>IFERROR(ROUND(AVERAGE(Ditari!H56),0),"")</f>
        <v/>
      </c>
      <c r="I24" s="480" t="str">
        <f>IFERROR(ROUND(AVERAGE(Ditari!I56),0),"")</f>
        <v/>
      </c>
      <c r="J24" s="480" t="str">
        <f>IFERROR(ROUND(AVERAGE(Ditari!J56),0),"")</f>
        <v/>
      </c>
      <c r="K24" s="480" t="str">
        <f>IFERROR(ROUND(AVERAGE(Ditari!K56),0),"")</f>
        <v/>
      </c>
      <c r="L24" s="480" t="str">
        <f>IFERROR(ROUND(AVERAGE(Ditari!L56),0),"")</f>
        <v/>
      </c>
      <c r="M24" s="480" t="str">
        <f>IFERROR(ROUND(AVERAGE(Ditari!M56),0),"")</f>
        <v/>
      </c>
      <c r="N24" s="480" t="str">
        <f>IFERROR(ROUND(AVERAGE(Ditari!N56),0),"")</f>
        <v/>
      </c>
      <c r="O24" s="480" t="str">
        <f>IFERROR(ROUND(AVERAGE(Ditari!O56),0),"")</f>
        <v/>
      </c>
      <c r="P24" s="480" t="str">
        <f>IFERROR(ROUND(AVERAGE(Ditari!P56),0),"")</f>
        <v/>
      </c>
      <c r="Q24" s="480" t="str">
        <f>IFERROR(ROUND(AVERAGE(Ditari!Q56),0),"")</f>
        <v/>
      </c>
      <c r="R24" s="480" t="str">
        <f>IFERROR(ROUND(AVERAGE(Ditari!R56),0),"")</f>
        <v/>
      </c>
      <c r="S24" s="480" t="str">
        <f>IFERROR(ROUND(AVERAGE(Ditari!S56),0),"")</f>
        <v/>
      </c>
      <c r="T24" s="480" t="str">
        <f>IFERROR(ROUND(AVERAGE(Ditari!T56),0),"")</f>
        <v/>
      </c>
      <c r="U24" s="480" t="str">
        <f>IFERROR(ROUND(AVERAGE(Ditari!U56),0),"")</f>
        <v/>
      </c>
      <c r="V24" s="480" t="str">
        <f>IFERROR(ROUND(AVERAGE(Ditari!V56),0),"")</f>
        <v/>
      </c>
      <c r="W24" s="480" t="str">
        <f>IFERROR(ROUND(AVERAGE(Ditari!W56),0),"")</f>
        <v/>
      </c>
      <c r="X24" s="483" t="str">
        <f>IFERROR(ROUND(AVERAGE(Ditari!X56),0),"")</f>
        <v/>
      </c>
      <c r="Y24" s="483" t="str">
        <f>IFERROR(ROUND(AVERAGE(Ditari!Y56),0),"")</f>
        <v/>
      </c>
      <c r="Z24" s="581" t="e">
        <f t="shared" si="0"/>
        <v>#DIV/0!</v>
      </c>
      <c r="AA24" s="220">
        <f t="shared" si="1"/>
        <v>0</v>
      </c>
      <c r="AB24" s="221" t="e">
        <f t="shared" si="2"/>
        <v>#DIV/0!</v>
      </c>
    </row>
    <row r="25" spans="1:28" ht="17.100000000000001" customHeight="1" x14ac:dyDescent="0.3">
      <c r="A25" s="216">
        <v>19</v>
      </c>
      <c r="B25" s="739">
        <f>Ditari!B59</f>
        <v>0</v>
      </c>
      <c r="C25" s="740"/>
      <c r="D25" s="228">
        <f>Ditari!D59</f>
        <v>0</v>
      </c>
      <c r="E25" s="365" t="s">
        <v>111</v>
      </c>
      <c r="F25" s="480" t="str">
        <f>IFERROR(ROUND(AVERAGE(Ditari!F59),0),"")</f>
        <v/>
      </c>
      <c r="G25" s="480" t="str">
        <f>IFERROR(ROUND(AVERAGE(Ditari!G59),0),"")</f>
        <v/>
      </c>
      <c r="H25" s="480" t="str">
        <f>IFERROR(ROUND(AVERAGE(Ditari!H59),0),"")</f>
        <v/>
      </c>
      <c r="I25" s="480" t="str">
        <f>IFERROR(ROUND(AVERAGE(Ditari!I59),0),"")</f>
        <v/>
      </c>
      <c r="J25" s="480" t="str">
        <f>IFERROR(ROUND(AVERAGE(Ditari!J59),0),"")</f>
        <v/>
      </c>
      <c r="K25" s="480" t="str">
        <f>IFERROR(ROUND(AVERAGE(Ditari!K59),0),"")</f>
        <v/>
      </c>
      <c r="L25" s="480" t="str">
        <f>IFERROR(ROUND(AVERAGE(Ditari!L59),0),"")</f>
        <v/>
      </c>
      <c r="M25" s="480" t="str">
        <f>IFERROR(ROUND(AVERAGE(Ditari!M59),0),"")</f>
        <v/>
      </c>
      <c r="N25" s="480" t="str">
        <f>IFERROR(ROUND(AVERAGE(Ditari!N59),0),"")</f>
        <v/>
      </c>
      <c r="O25" s="480" t="str">
        <f>IFERROR(ROUND(AVERAGE(Ditari!O59),0),"")</f>
        <v/>
      </c>
      <c r="P25" s="480" t="str">
        <f>IFERROR(ROUND(AVERAGE(Ditari!P59),0),"")</f>
        <v/>
      </c>
      <c r="Q25" s="480" t="str">
        <f>IFERROR(ROUND(AVERAGE(Ditari!Q59),0),"")</f>
        <v/>
      </c>
      <c r="R25" s="480" t="str">
        <f>IFERROR(ROUND(AVERAGE(Ditari!R59),0),"")</f>
        <v/>
      </c>
      <c r="S25" s="480" t="str">
        <f>IFERROR(ROUND(AVERAGE(Ditari!S59),0),"")</f>
        <v/>
      </c>
      <c r="T25" s="480" t="str">
        <f>IFERROR(ROUND(AVERAGE(Ditari!T59),0),"")</f>
        <v/>
      </c>
      <c r="U25" s="480" t="str">
        <f>IFERROR(ROUND(AVERAGE(Ditari!U59),0),"")</f>
        <v/>
      </c>
      <c r="V25" s="480" t="str">
        <f>IFERROR(ROUND(AVERAGE(Ditari!V59),0),"")</f>
        <v/>
      </c>
      <c r="W25" s="480" t="str">
        <f>IFERROR(ROUND(AVERAGE(Ditari!W59),0),"")</f>
        <v/>
      </c>
      <c r="X25" s="483" t="str">
        <f>IFERROR(ROUND(AVERAGE(Ditari!X59),0),"")</f>
        <v/>
      </c>
      <c r="Y25" s="483" t="str">
        <f>IFERROR(ROUND(AVERAGE(Ditari!Y59),0),"")</f>
        <v/>
      </c>
      <c r="Z25" s="581" t="e">
        <f t="shared" si="0"/>
        <v>#DIV/0!</v>
      </c>
      <c r="AA25" s="220">
        <f t="shared" si="1"/>
        <v>0</v>
      </c>
      <c r="AB25" s="221" t="e">
        <f t="shared" si="2"/>
        <v>#DIV/0!</v>
      </c>
    </row>
    <row r="26" spans="1:28" ht="17.100000000000001" customHeight="1" x14ac:dyDescent="0.3">
      <c r="A26" s="216">
        <v>20</v>
      </c>
      <c r="B26" s="739">
        <f>Ditari!B62</f>
        <v>0</v>
      </c>
      <c r="C26" s="740"/>
      <c r="D26" s="228">
        <f>Ditari!D62</f>
        <v>0</v>
      </c>
      <c r="E26" s="365" t="s">
        <v>111</v>
      </c>
      <c r="F26" s="480" t="str">
        <f>IFERROR(ROUND(AVERAGE(Ditari!F62),0),"")</f>
        <v/>
      </c>
      <c r="G26" s="480" t="str">
        <f>IFERROR(ROUND(AVERAGE(Ditari!G62),0),"")</f>
        <v/>
      </c>
      <c r="H26" s="480" t="str">
        <f>IFERROR(ROUND(AVERAGE(Ditari!H62),0),"")</f>
        <v/>
      </c>
      <c r="I26" s="480" t="str">
        <f>IFERROR(ROUND(AVERAGE(Ditari!I62),0),"")</f>
        <v/>
      </c>
      <c r="J26" s="480" t="str">
        <f>IFERROR(ROUND(AVERAGE(Ditari!J62),0),"")</f>
        <v/>
      </c>
      <c r="K26" s="480" t="str">
        <f>IFERROR(ROUND(AVERAGE(Ditari!K62),0),"")</f>
        <v/>
      </c>
      <c r="L26" s="480" t="str">
        <f>IFERROR(ROUND(AVERAGE(Ditari!L62),0),"")</f>
        <v/>
      </c>
      <c r="M26" s="480" t="str">
        <f>IFERROR(ROUND(AVERAGE(Ditari!M62),0),"")</f>
        <v/>
      </c>
      <c r="N26" s="480" t="str">
        <f>IFERROR(ROUND(AVERAGE(Ditari!N62),0),"")</f>
        <v/>
      </c>
      <c r="O26" s="480" t="str">
        <f>IFERROR(ROUND(AVERAGE(Ditari!O62),0),"")</f>
        <v/>
      </c>
      <c r="P26" s="480" t="str">
        <f>IFERROR(ROUND(AVERAGE(Ditari!P62),0),"")</f>
        <v/>
      </c>
      <c r="Q26" s="480" t="str">
        <f>IFERROR(ROUND(AVERAGE(Ditari!Q62),0),"")</f>
        <v/>
      </c>
      <c r="R26" s="480" t="str">
        <f>IFERROR(ROUND(AVERAGE(Ditari!R62),0),"")</f>
        <v/>
      </c>
      <c r="S26" s="480" t="str">
        <f>IFERROR(ROUND(AVERAGE(Ditari!S62),0),"")</f>
        <v/>
      </c>
      <c r="T26" s="480" t="str">
        <f>IFERROR(ROUND(AVERAGE(Ditari!T62),0),"")</f>
        <v/>
      </c>
      <c r="U26" s="480" t="str">
        <f>IFERROR(ROUND(AVERAGE(Ditari!U62),0),"")</f>
        <v/>
      </c>
      <c r="V26" s="480" t="str">
        <f>IFERROR(ROUND(AVERAGE(Ditari!V62),0),"")</f>
        <v/>
      </c>
      <c r="W26" s="480" t="str">
        <f>IFERROR(ROUND(AVERAGE(Ditari!W62),0),"")</f>
        <v/>
      </c>
      <c r="X26" s="483" t="str">
        <f>IFERROR(ROUND(AVERAGE(Ditari!X62),0),"")</f>
        <v/>
      </c>
      <c r="Y26" s="483" t="str">
        <f>IFERROR(ROUND(AVERAGE(Ditari!Y62),0),"")</f>
        <v/>
      </c>
      <c r="Z26" s="581" t="e">
        <f t="shared" si="0"/>
        <v>#DIV/0!</v>
      </c>
      <c r="AA26" s="220">
        <f t="shared" si="1"/>
        <v>0</v>
      </c>
      <c r="AB26" s="221" t="e">
        <f t="shared" si="2"/>
        <v>#DIV/0!</v>
      </c>
    </row>
    <row r="27" spans="1:28" ht="17.100000000000001" customHeight="1" x14ac:dyDescent="0.3">
      <c r="A27" s="216">
        <v>21</v>
      </c>
      <c r="B27" s="739">
        <f>Ditari!B65</f>
        <v>0</v>
      </c>
      <c r="C27" s="740"/>
      <c r="D27" s="228">
        <f>Ditari!D65</f>
        <v>0</v>
      </c>
      <c r="E27" s="365" t="s">
        <v>111</v>
      </c>
      <c r="F27" s="480" t="str">
        <f>IFERROR(ROUND(AVERAGE(Ditari!F65),0),"")</f>
        <v/>
      </c>
      <c r="G27" s="480" t="str">
        <f>IFERROR(ROUND(AVERAGE(Ditari!G65),0),"")</f>
        <v/>
      </c>
      <c r="H27" s="480" t="str">
        <f>IFERROR(ROUND(AVERAGE(Ditari!H65),0),"")</f>
        <v/>
      </c>
      <c r="I27" s="480" t="str">
        <f>IFERROR(ROUND(AVERAGE(Ditari!I65),0),"")</f>
        <v/>
      </c>
      <c r="J27" s="480" t="str">
        <f>IFERROR(ROUND(AVERAGE(Ditari!J65),0),"")</f>
        <v/>
      </c>
      <c r="K27" s="480" t="str">
        <f>IFERROR(ROUND(AVERAGE(Ditari!K65),0),"")</f>
        <v/>
      </c>
      <c r="L27" s="480" t="str">
        <f>IFERROR(ROUND(AVERAGE(Ditari!L65),0),"")</f>
        <v/>
      </c>
      <c r="M27" s="480" t="str">
        <f>IFERROR(ROUND(AVERAGE(Ditari!M65),0),"")</f>
        <v/>
      </c>
      <c r="N27" s="480" t="str">
        <f>IFERROR(ROUND(AVERAGE(Ditari!N65),0),"")</f>
        <v/>
      </c>
      <c r="O27" s="480" t="str">
        <f>IFERROR(ROUND(AVERAGE(Ditari!O65),0),"")</f>
        <v/>
      </c>
      <c r="P27" s="480" t="str">
        <f>IFERROR(ROUND(AVERAGE(Ditari!P65),0),"")</f>
        <v/>
      </c>
      <c r="Q27" s="480" t="str">
        <f>IFERROR(ROUND(AVERAGE(Ditari!Q65),0),"")</f>
        <v/>
      </c>
      <c r="R27" s="480" t="str">
        <f>IFERROR(ROUND(AVERAGE(Ditari!R65),0),"")</f>
        <v/>
      </c>
      <c r="S27" s="480" t="str">
        <f>IFERROR(ROUND(AVERAGE(Ditari!S65),0),"")</f>
        <v/>
      </c>
      <c r="T27" s="480" t="str">
        <f>IFERROR(ROUND(AVERAGE(Ditari!T65),0),"")</f>
        <v/>
      </c>
      <c r="U27" s="480" t="str">
        <f>IFERROR(ROUND(AVERAGE(Ditari!U65),0),"")</f>
        <v/>
      </c>
      <c r="V27" s="480" t="str">
        <f>IFERROR(ROUND(AVERAGE(Ditari!V65),0),"")</f>
        <v/>
      </c>
      <c r="W27" s="480" t="str">
        <f>IFERROR(ROUND(AVERAGE(Ditari!W65),0),"")</f>
        <v/>
      </c>
      <c r="X27" s="483" t="str">
        <f>IFERROR(ROUND(AVERAGE(Ditari!X65),0),"")</f>
        <v/>
      </c>
      <c r="Y27" s="483" t="str">
        <f>IFERROR(ROUND(AVERAGE(Ditari!Y65),0),"")</f>
        <v/>
      </c>
      <c r="Z27" s="581" t="e">
        <f t="shared" si="0"/>
        <v>#DIV/0!</v>
      </c>
      <c r="AA27" s="220">
        <f t="shared" si="1"/>
        <v>0</v>
      </c>
      <c r="AB27" s="221" t="e">
        <f t="shared" si="2"/>
        <v>#DIV/0!</v>
      </c>
    </row>
    <row r="28" spans="1:28" ht="17.100000000000001" customHeight="1" x14ac:dyDescent="0.3">
      <c r="A28" s="216">
        <v>22</v>
      </c>
      <c r="B28" s="739">
        <f>Ditari!B68</f>
        <v>0</v>
      </c>
      <c r="C28" s="740"/>
      <c r="D28" s="228">
        <f>Ditari!D68</f>
        <v>0</v>
      </c>
      <c r="E28" s="365" t="s">
        <v>111</v>
      </c>
      <c r="F28" s="480" t="str">
        <f>IFERROR(ROUND(AVERAGE(Ditari!F68),0),"")</f>
        <v/>
      </c>
      <c r="G28" s="480" t="str">
        <f>IFERROR(ROUND(AVERAGE(Ditari!G68),0),"")</f>
        <v/>
      </c>
      <c r="H28" s="480" t="str">
        <f>IFERROR(ROUND(AVERAGE(Ditari!H68),0),"")</f>
        <v/>
      </c>
      <c r="I28" s="480" t="str">
        <f>IFERROR(ROUND(AVERAGE(Ditari!I68),0),"")</f>
        <v/>
      </c>
      <c r="J28" s="480" t="str">
        <f>IFERROR(ROUND(AVERAGE(Ditari!J68),0),"")</f>
        <v/>
      </c>
      <c r="K28" s="480" t="str">
        <f>IFERROR(ROUND(AVERAGE(Ditari!K68),0),"")</f>
        <v/>
      </c>
      <c r="L28" s="480" t="str">
        <f>IFERROR(ROUND(AVERAGE(Ditari!L68),0),"")</f>
        <v/>
      </c>
      <c r="M28" s="480" t="str">
        <f>IFERROR(ROUND(AVERAGE(Ditari!M68),0),"")</f>
        <v/>
      </c>
      <c r="N28" s="480" t="str">
        <f>IFERROR(ROUND(AVERAGE(Ditari!N68),0),"")</f>
        <v/>
      </c>
      <c r="O28" s="480" t="str">
        <f>IFERROR(ROUND(AVERAGE(Ditari!O68),0),"")</f>
        <v/>
      </c>
      <c r="P28" s="480" t="str">
        <f>IFERROR(ROUND(AVERAGE(Ditari!P68),0),"")</f>
        <v/>
      </c>
      <c r="Q28" s="480" t="str">
        <f>IFERROR(ROUND(AVERAGE(Ditari!Q68),0),"")</f>
        <v/>
      </c>
      <c r="R28" s="480" t="str">
        <f>IFERROR(ROUND(AVERAGE(Ditari!R68),0),"")</f>
        <v/>
      </c>
      <c r="S28" s="480" t="str">
        <f>IFERROR(ROUND(AVERAGE(Ditari!S68),0),"")</f>
        <v/>
      </c>
      <c r="T28" s="480" t="str">
        <f>IFERROR(ROUND(AVERAGE(Ditari!T68),0),"")</f>
        <v/>
      </c>
      <c r="U28" s="480" t="str">
        <f>IFERROR(ROUND(AVERAGE(Ditari!U68),0),"")</f>
        <v/>
      </c>
      <c r="V28" s="480" t="str">
        <f>IFERROR(ROUND(AVERAGE(Ditari!V68),0),"")</f>
        <v/>
      </c>
      <c r="W28" s="480" t="str">
        <f>IFERROR(ROUND(AVERAGE(Ditari!W68),0),"")</f>
        <v/>
      </c>
      <c r="X28" s="483" t="str">
        <f>IFERROR(ROUND(AVERAGE(Ditari!X68),0),"")</f>
        <v/>
      </c>
      <c r="Y28" s="483" t="str">
        <f>IFERROR(ROUND(AVERAGE(Ditari!Y68),0),"")</f>
        <v/>
      </c>
      <c r="Z28" s="581" t="e">
        <f t="shared" si="0"/>
        <v>#DIV/0!</v>
      </c>
      <c r="AA28" s="220">
        <f t="shared" si="1"/>
        <v>0</v>
      </c>
      <c r="AB28" s="221" t="e">
        <f t="shared" si="2"/>
        <v>#DIV/0!</v>
      </c>
    </row>
    <row r="29" spans="1:28" ht="17.100000000000001" customHeight="1" x14ac:dyDescent="0.3">
      <c r="A29" s="216">
        <v>23</v>
      </c>
      <c r="B29" s="739">
        <f>Ditari!B71</f>
        <v>0</v>
      </c>
      <c r="C29" s="740"/>
      <c r="D29" s="228">
        <f>Ditari!D71</f>
        <v>0</v>
      </c>
      <c r="E29" s="365" t="s">
        <v>111</v>
      </c>
      <c r="F29" s="480" t="str">
        <f>IFERROR(ROUND(AVERAGE(Ditari!F71),0),"")</f>
        <v/>
      </c>
      <c r="G29" s="480" t="str">
        <f>IFERROR(ROUND(AVERAGE(Ditari!G71),0),"")</f>
        <v/>
      </c>
      <c r="H29" s="480" t="str">
        <f>IFERROR(ROUND(AVERAGE(Ditari!H71),0),"")</f>
        <v/>
      </c>
      <c r="I29" s="480" t="str">
        <f>IFERROR(ROUND(AVERAGE(Ditari!I71),0),"")</f>
        <v/>
      </c>
      <c r="J29" s="480" t="str">
        <f>IFERROR(ROUND(AVERAGE(Ditari!J71),0),"")</f>
        <v/>
      </c>
      <c r="K29" s="480" t="str">
        <f>IFERROR(ROUND(AVERAGE(Ditari!K71),0),"")</f>
        <v/>
      </c>
      <c r="L29" s="480" t="str">
        <f>IFERROR(ROUND(AVERAGE(Ditari!L71),0),"")</f>
        <v/>
      </c>
      <c r="M29" s="480" t="str">
        <f>IFERROR(ROUND(AVERAGE(Ditari!M71),0),"")</f>
        <v/>
      </c>
      <c r="N29" s="480" t="str">
        <f>IFERROR(ROUND(AVERAGE(Ditari!N71),0),"")</f>
        <v/>
      </c>
      <c r="O29" s="480" t="str">
        <f>IFERROR(ROUND(AVERAGE(Ditari!O71),0),"")</f>
        <v/>
      </c>
      <c r="P29" s="480" t="str">
        <f>IFERROR(ROUND(AVERAGE(Ditari!P71),0),"")</f>
        <v/>
      </c>
      <c r="Q29" s="480" t="str">
        <f>IFERROR(ROUND(AVERAGE(Ditari!Q71),0),"")</f>
        <v/>
      </c>
      <c r="R29" s="480" t="str">
        <f>IFERROR(ROUND(AVERAGE(Ditari!R71),0),"")</f>
        <v/>
      </c>
      <c r="S29" s="480" t="str">
        <f>IFERROR(ROUND(AVERAGE(Ditari!S71),0),"")</f>
        <v/>
      </c>
      <c r="T29" s="480" t="str">
        <f>IFERROR(ROUND(AVERAGE(Ditari!T71),0),"")</f>
        <v/>
      </c>
      <c r="U29" s="480" t="str">
        <f>IFERROR(ROUND(AVERAGE(Ditari!U71),0),"")</f>
        <v/>
      </c>
      <c r="V29" s="480" t="str">
        <f>IFERROR(ROUND(AVERAGE(Ditari!V71),0),"")</f>
        <v/>
      </c>
      <c r="W29" s="480" t="str">
        <f>IFERROR(ROUND(AVERAGE(Ditari!W71),0),"")</f>
        <v/>
      </c>
      <c r="X29" s="483" t="str">
        <f>IFERROR(ROUND(AVERAGE(Ditari!X71),0),"")</f>
        <v/>
      </c>
      <c r="Y29" s="483" t="str">
        <f>IFERROR(ROUND(AVERAGE(Ditari!Y71),0),"")</f>
        <v/>
      </c>
      <c r="Z29" s="581" t="e">
        <f t="shared" si="0"/>
        <v>#DIV/0!</v>
      </c>
      <c r="AA29" s="220">
        <f t="shared" si="1"/>
        <v>0</v>
      </c>
      <c r="AB29" s="221" t="e">
        <f t="shared" si="2"/>
        <v>#DIV/0!</v>
      </c>
    </row>
    <row r="30" spans="1:28" ht="17.100000000000001" customHeight="1" x14ac:dyDescent="0.3">
      <c r="A30" s="216">
        <v>24</v>
      </c>
      <c r="B30" s="739">
        <f>Ditari!B74</f>
        <v>0</v>
      </c>
      <c r="C30" s="740"/>
      <c r="D30" s="228">
        <f>Ditari!D74</f>
        <v>0</v>
      </c>
      <c r="E30" s="365" t="s">
        <v>111</v>
      </c>
      <c r="F30" s="480" t="str">
        <f>IFERROR(ROUND(AVERAGE(Ditari!F74),0),"")</f>
        <v/>
      </c>
      <c r="G30" s="480" t="str">
        <f>IFERROR(ROUND(AVERAGE(Ditari!G74),0),"")</f>
        <v/>
      </c>
      <c r="H30" s="480" t="str">
        <f>IFERROR(ROUND(AVERAGE(Ditari!H74),0),"")</f>
        <v/>
      </c>
      <c r="I30" s="480" t="str">
        <f>IFERROR(ROUND(AVERAGE(Ditari!I74),0),"")</f>
        <v/>
      </c>
      <c r="J30" s="480" t="str">
        <f>IFERROR(ROUND(AVERAGE(Ditari!J74),0),"")</f>
        <v/>
      </c>
      <c r="K30" s="480" t="str">
        <f>IFERROR(ROUND(AVERAGE(Ditari!K74),0),"")</f>
        <v/>
      </c>
      <c r="L30" s="480" t="str">
        <f>IFERROR(ROUND(AVERAGE(Ditari!L74),0),"")</f>
        <v/>
      </c>
      <c r="M30" s="480" t="str">
        <f>IFERROR(ROUND(AVERAGE(Ditari!M74),0),"")</f>
        <v/>
      </c>
      <c r="N30" s="480" t="str">
        <f>IFERROR(ROUND(AVERAGE(Ditari!N74),0),"")</f>
        <v/>
      </c>
      <c r="O30" s="480" t="str">
        <f>IFERROR(ROUND(AVERAGE(Ditari!O74),0),"")</f>
        <v/>
      </c>
      <c r="P30" s="480" t="str">
        <f>IFERROR(ROUND(AVERAGE(Ditari!P74),0),"")</f>
        <v/>
      </c>
      <c r="Q30" s="480" t="str">
        <f>IFERROR(ROUND(AVERAGE(Ditari!Q74),0),"")</f>
        <v/>
      </c>
      <c r="R30" s="480" t="str">
        <f>IFERROR(ROUND(AVERAGE(Ditari!R74),0),"")</f>
        <v/>
      </c>
      <c r="S30" s="480" t="str">
        <f>IFERROR(ROUND(AVERAGE(Ditari!S74),0),"")</f>
        <v/>
      </c>
      <c r="T30" s="480" t="str">
        <f>IFERROR(ROUND(AVERAGE(Ditari!T74),0),"")</f>
        <v/>
      </c>
      <c r="U30" s="480" t="str">
        <f>IFERROR(ROUND(AVERAGE(Ditari!U74),0),"")</f>
        <v/>
      </c>
      <c r="V30" s="480" t="str">
        <f>IFERROR(ROUND(AVERAGE(Ditari!V74),0),"")</f>
        <v/>
      </c>
      <c r="W30" s="480" t="str">
        <f>IFERROR(ROUND(AVERAGE(Ditari!W74),0),"")</f>
        <v/>
      </c>
      <c r="X30" s="483" t="str">
        <f>IFERROR(ROUND(AVERAGE(Ditari!X74),0),"")</f>
        <v/>
      </c>
      <c r="Y30" s="483" t="str">
        <f>IFERROR(ROUND(AVERAGE(Ditari!Y74),0),"")</f>
        <v/>
      </c>
      <c r="Z30" s="581" t="e">
        <f t="shared" si="0"/>
        <v>#DIV/0!</v>
      </c>
      <c r="AA30" s="220">
        <f t="shared" si="1"/>
        <v>0</v>
      </c>
      <c r="AB30" s="221" t="e">
        <f t="shared" si="2"/>
        <v>#DIV/0!</v>
      </c>
    </row>
    <row r="31" spans="1:28" ht="17.100000000000001" customHeight="1" x14ac:dyDescent="0.3">
      <c r="A31" s="216">
        <v>25</v>
      </c>
      <c r="B31" s="739">
        <f>Ditari!B77</f>
        <v>0</v>
      </c>
      <c r="C31" s="740"/>
      <c r="D31" s="228">
        <f>Ditari!D77</f>
        <v>0</v>
      </c>
      <c r="E31" s="365" t="s">
        <v>111</v>
      </c>
      <c r="F31" s="480" t="str">
        <f>IFERROR(ROUND(AVERAGE(Ditari!F77),0),"")</f>
        <v/>
      </c>
      <c r="G31" s="480" t="str">
        <f>IFERROR(ROUND(AVERAGE(Ditari!G77),0),"")</f>
        <v/>
      </c>
      <c r="H31" s="480" t="str">
        <f>IFERROR(ROUND(AVERAGE(Ditari!H77),0),"")</f>
        <v/>
      </c>
      <c r="I31" s="480" t="str">
        <f>IFERROR(ROUND(AVERAGE(Ditari!I77),0),"")</f>
        <v/>
      </c>
      <c r="J31" s="480" t="str">
        <f>IFERROR(ROUND(AVERAGE(Ditari!J77),0),"")</f>
        <v/>
      </c>
      <c r="K31" s="480" t="str">
        <f>IFERROR(ROUND(AVERAGE(Ditari!K77),0),"")</f>
        <v/>
      </c>
      <c r="L31" s="480" t="str">
        <f>IFERROR(ROUND(AVERAGE(Ditari!L77),0),"")</f>
        <v/>
      </c>
      <c r="M31" s="480" t="str">
        <f>IFERROR(ROUND(AVERAGE(Ditari!M77),0),"")</f>
        <v/>
      </c>
      <c r="N31" s="480" t="str">
        <f>IFERROR(ROUND(AVERAGE(Ditari!N77),0),"")</f>
        <v/>
      </c>
      <c r="O31" s="480" t="str">
        <f>IFERROR(ROUND(AVERAGE(Ditari!O77),0),"")</f>
        <v/>
      </c>
      <c r="P31" s="480" t="str">
        <f>IFERROR(ROUND(AVERAGE(Ditari!P77),0),"")</f>
        <v/>
      </c>
      <c r="Q31" s="480" t="str">
        <f>IFERROR(ROUND(AVERAGE(Ditari!Q77),0),"")</f>
        <v/>
      </c>
      <c r="R31" s="480" t="str">
        <f>IFERROR(ROUND(AVERAGE(Ditari!R77),0),"")</f>
        <v/>
      </c>
      <c r="S31" s="480" t="str">
        <f>IFERROR(ROUND(AVERAGE(Ditari!S77),0),"")</f>
        <v/>
      </c>
      <c r="T31" s="480" t="str">
        <f>IFERROR(ROUND(AVERAGE(Ditari!T77),0),"")</f>
        <v/>
      </c>
      <c r="U31" s="480" t="str">
        <f>IFERROR(ROUND(AVERAGE(Ditari!U77),0),"")</f>
        <v/>
      </c>
      <c r="V31" s="480" t="str">
        <f>IFERROR(ROUND(AVERAGE(Ditari!V77),0),"")</f>
        <v/>
      </c>
      <c r="W31" s="480" t="str">
        <f>IFERROR(ROUND(AVERAGE(Ditari!W77),0),"")</f>
        <v/>
      </c>
      <c r="X31" s="483" t="str">
        <f>IFERROR(ROUND(AVERAGE(Ditari!X77),0),"")</f>
        <v/>
      </c>
      <c r="Y31" s="483" t="str">
        <f>IFERROR(ROUND(AVERAGE(Ditari!Y77),0),"")</f>
        <v/>
      </c>
      <c r="Z31" s="581" t="e">
        <f t="shared" si="0"/>
        <v>#DIV/0!</v>
      </c>
      <c r="AA31" s="220">
        <f t="shared" si="1"/>
        <v>0</v>
      </c>
      <c r="AB31" s="221" t="e">
        <f t="shared" si="2"/>
        <v>#DIV/0!</v>
      </c>
    </row>
    <row r="32" spans="1:28" ht="17.100000000000001" customHeight="1" x14ac:dyDescent="0.3">
      <c r="A32" s="216">
        <v>26</v>
      </c>
      <c r="B32" s="739">
        <f>Ditari!B80</f>
        <v>0</v>
      </c>
      <c r="C32" s="740"/>
      <c r="D32" s="228">
        <f>Ditari!D80</f>
        <v>0</v>
      </c>
      <c r="E32" s="365" t="s">
        <v>111</v>
      </c>
      <c r="F32" s="480" t="str">
        <f>IFERROR(ROUND(AVERAGE(Ditari!F80),0),"")</f>
        <v/>
      </c>
      <c r="G32" s="480" t="str">
        <f>IFERROR(ROUND(AVERAGE(Ditari!G80),0),"")</f>
        <v/>
      </c>
      <c r="H32" s="480" t="str">
        <f>IFERROR(ROUND(AVERAGE(Ditari!H80),0),"")</f>
        <v/>
      </c>
      <c r="I32" s="480" t="str">
        <f>IFERROR(ROUND(AVERAGE(Ditari!I80),0),"")</f>
        <v/>
      </c>
      <c r="J32" s="480" t="str">
        <f>IFERROR(ROUND(AVERAGE(Ditari!J80),0),"")</f>
        <v/>
      </c>
      <c r="K32" s="480" t="str">
        <f>IFERROR(ROUND(AVERAGE(Ditari!K80),0),"")</f>
        <v/>
      </c>
      <c r="L32" s="480" t="str">
        <f>IFERROR(ROUND(AVERAGE(Ditari!L80),0),"")</f>
        <v/>
      </c>
      <c r="M32" s="480" t="str">
        <f>IFERROR(ROUND(AVERAGE(Ditari!M80),0),"")</f>
        <v/>
      </c>
      <c r="N32" s="480" t="str">
        <f>IFERROR(ROUND(AVERAGE(Ditari!N80),0),"")</f>
        <v/>
      </c>
      <c r="O32" s="480" t="str">
        <f>IFERROR(ROUND(AVERAGE(Ditari!O80),0),"")</f>
        <v/>
      </c>
      <c r="P32" s="480" t="str">
        <f>IFERROR(ROUND(AVERAGE(Ditari!P80),0),"")</f>
        <v/>
      </c>
      <c r="Q32" s="480" t="str">
        <f>IFERROR(ROUND(AVERAGE(Ditari!Q80),0),"")</f>
        <v/>
      </c>
      <c r="R32" s="480" t="str">
        <f>IFERROR(ROUND(AVERAGE(Ditari!R80),0),"")</f>
        <v/>
      </c>
      <c r="S32" s="480" t="str">
        <f>IFERROR(ROUND(AVERAGE(Ditari!S80),0),"")</f>
        <v/>
      </c>
      <c r="T32" s="480" t="str">
        <f>IFERROR(ROUND(AVERAGE(Ditari!T80),0),"")</f>
        <v/>
      </c>
      <c r="U32" s="480" t="str">
        <f>IFERROR(ROUND(AVERAGE(Ditari!U80),0),"")</f>
        <v/>
      </c>
      <c r="V32" s="480" t="str">
        <f>IFERROR(ROUND(AVERAGE(Ditari!V80),0),"")</f>
        <v/>
      </c>
      <c r="W32" s="480" t="str">
        <f>IFERROR(ROUND(AVERAGE(Ditari!W80),0),"")</f>
        <v/>
      </c>
      <c r="X32" s="483" t="str">
        <f>IFERROR(ROUND(AVERAGE(Ditari!X80),0),"")</f>
        <v/>
      </c>
      <c r="Y32" s="483" t="str">
        <f>IFERROR(ROUND(AVERAGE(Ditari!Y80),0),"")</f>
        <v/>
      </c>
      <c r="Z32" s="581" t="e">
        <f t="shared" si="0"/>
        <v>#DIV/0!</v>
      </c>
      <c r="AA32" s="220">
        <f t="shared" si="1"/>
        <v>0</v>
      </c>
      <c r="AB32" s="221" t="e">
        <f t="shared" si="2"/>
        <v>#DIV/0!</v>
      </c>
    </row>
    <row r="33" spans="1:28" ht="17.100000000000001" customHeight="1" x14ac:dyDescent="0.3">
      <c r="A33" s="216">
        <v>27</v>
      </c>
      <c r="B33" s="739">
        <f>Ditari!B83</f>
        <v>0</v>
      </c>
      <c r="C33" s="740"/>
      <c r="D33" s="228">
        <f>Ditari!D83</f>
        <v>0</v>
      </c>
      <c r="E33" s="365" t="s">
        <v>111</v>
      </c>
      <c r="F33" s="480" t="str">
        <f>IFERROR(ROUND(AVERAGE(Ditari!F83),0),"")</f>
        <v/>
      </c>
      <c r="G33" s="480" t="str">
        <f>IFERROR(ROUND(AVERAGE(Ditari!G83),0),"")</f>
        <v/>
      </c>
      <c r="H33" s="480" t="str">
        <f>IFERROR(ROUND(AVERAGE(Ditari!H83),0),"")</f>
        <v/>
      </c>
      <c r="I33" s="480" t="str">
        <f>IFERROR(ROUND(AVERAGE(Ditari!I83),0),"")</f>
        <v/>
      </c>
      <c r="J33" s="480" t="str">
        <f>IFERROR(ROUND(AVERAGE(Ditari!J83),0),"")</f>
        <v/>
      </c>
      <c r="K33" s="480" t="str">
        <f>IFERROR(ROUND(AVERAGE(Ditari!K83),0),"")</f>
        <v/>
      </c>
      <c r="L33" s="480" t="str">
        <f>IFERROR(ROUND(AVERAGE(Ditari!L83),0),"")</f>
        <v/>
      </c>
      <c r="M33" s="480" t="str">
        <f>IFERROR(ROUND(AVERAGE(Ditari!M83),0),"")</f>
        <v/>
      </c>
      <c r="N33" s="480" t="str">
        <f>IFERROR(ROUND(AVERAGE(Ditari!N83),0),"")</f>
        <v/>
      </c>
      <c r="O33" s="480" t="str">
        <f>IFERROR(ROUND(AVERAGE(Ditari!O83),0),"")</f>
        <v/>
      </c>
      <c r="P33" s="480" t="str">
        <f>IFERROR(ROUND(AVERAGE(Ditari!P83),0),"")</f>
        <v/>
      </c>
      <c r="Q33" s="480" t="str">
        <f>IFERROR(ROUND(AVERAGE(Ditari!Q83),0),"")</f>
        <v/>
      </c>
      <c r="R33" s="480" t="str">
        <f>IFERROR(ROUND(AVERAGE(Ditari!R83),0),"")</f>
        <v/>
      </c>
      <c r="S33" s="480" t="str">
        <f>IFERROR(ROUND(AVERAGE(Ditari!S83),0),"")</f>
        <v/>
      </c>
      <c r="T33" s="480" t="str">
        <f>IFERROR(ROUND(AVERAGE(Ditari!T83),0),"")</f>
        <v/>
      </c>
      <c r="U33" s="480" t="str">
        <f>IFERROR(ROUND(AVERAGE(Ditari!U83),0),"")</f>
        <v/>
      </c>
      <c r="V33" s="480" t="str">
        <f>IFERROR(ROUND(AVERAGE(Ditari!V83),0),"")</f>
        <v/>
      </c>
      <c r="W33" s="480" t="str">
        <f>IFERROR(ROUND(AVERAGE(Ditari!W83),0),"")</f>
        <v/>
      </c>
      <c r="X33" s="483" t="str">
        <f>IFERROR(ROUND(AVERAGE(Ditari!X83),0),"")</f>
        <v/>
      </c>
      <c r="Y33" s="483" t="str">
        <f>IFERROR(ROUND(AVERAGE(Ditari!Y83),0),"")</f>
        <v/>
      </c>
      <c r="Z33" s="581" t="e">
        <f t="shared" si="0"/>
        <v>#DIV/0!</v>
      </c>
      <c r="AA33" s="220">
        <f t="shared" si="1"/>
        <v>0</v>
      </c>
      <c r="AB33" s="221" t="e">
        <f t="shared" si="2"/>
        <v>#DIV/0!</v>
      </c>
    </row>
    <row r="34" spans="1:28" ht="17.100000000000001" customHeight="1" x14ac:dyDescent="0.3">
      <c r="A34" s="216">
        <v>28</v>
      </c>
      <c r="B34" s="739">
        <f>Ditari!B86</f>
        <v>0</v>
      </c>
      <c r="C34" s="740"/>
      <c r="D34" s="228">
        <f>Ditari!D86</f>
        <v>0</v>
      </c>
      <c r="E34" s="365" t="s">
        <v>111</v>
      </c>
      <c r="F34" s="480" t="str">
        <f>IFERROR(ROUND(AVERAGE(Ditari!F86),0),"")</f>
        <v/>
      </c>
      <c r="G34" s="480" t="str">
        <f>IFERROR(ROUND(AVERAGE(Ditari!G86),0),"")</f>
        <v/>
      </c>
      <c r="H34" s="480" t="str">
        <f>IFERROR(ROUND(AVERAGE(Ditari!H86),0),"")</f>
        <v/>
      </c>
      <c r="I34" s="480" t="str">
        <f>IFERROR(ROUND(AVERAGE(Ditari!I86),0),"")</f>
        <v/>
      </c>
      <c r="J34" s="480" t="str">
        <f>IFERROR(ROUND(AVERAGE(Ditari!J86),0),"")</f>
        <v/>
      </c>
      <c r="K34" s="480" t="str">
        <f>IFERROR(ROUND(AVERAGE(Ditari!K86),0),"")</f>
        <v/>
      </c>
      <c r="L34" s="480" t="str">
        <f>IFERROR(ROUND(AVERAGE(Ditari!L86),0),"")</f>
        <v/>
      </c>
      <c r="M34" s="480" t="str">
        <f>IFERROR(ROUND(AVERAGE(Ditari!M86),0),"")</f>
        <v/>
      </c>
      <c r="N34" s="480" t="str">
        <f>IFERROR(ROUND(AVERAGE(Ditari!N86),0),"")</f>
        <v/>
      </c>
      <c r="O34" s="480" t="str">
        <f>IFERROR(ROUND(AVERAGE(Ditari!O86),0),"")</f>
        <v/>
      </c>
      <c r="P34" s="480" t="str">
        <f>IFERROR(ROUND(AVERAGE(Ditari!P86),0),"")</f>
        <v/>
      </c>
      <c r="Q34" s="480" t="str">
        <f>IFERROR(ROUND(AVERAGE(Ditari!Q86),0),"")</f>
        <v/>
      </c>
      <c r="R34" s="480" t="str">
        <f>IFERROR(ROUND(AVERAGE(Ditari!R86),0),"")</f>
        <v/>
      </c>
      <c r="S34" s="480" t="str">
        <f>IFERROR(ROUND(AVERAGE(Ditari!S86),0),"")</f>
        <v/>
      </c>
      <c r="T34" s="480" t="str">
        <f>IFERROR(ROUND(AVERAGE(Ditari!T86),0),"")</f>
        <v/>
      </c>
      <c r="U34" s="480" t="str">
        <f>IFERROR(ROUND(AVERAGE(Ditari!U86),0),"")</f>
        <v/>
      </c>
      <c r="V34" s="480" t="str">
        <f>IFERROR(ROUND(AVERAGE(Ditari!V86),0),"")</f>
        <v/>
      </c>
      <c r="W34" s="480" t="str">
        <f>IFERROR(ROUND(AVERAGE(Ditari!W86),0),"")</f>
        <v/>
      </c>
      <c r="X34" s="483" t="str">
        <f>IFERROR(ROUND(AVERAGE(Ditari!X86),0),"")</f>
        <v/>
      </c>
      <c r="Y34" s="483" t="str">
        <f>IFERROR(ROUND(AVERAGE(Ditari!Y86),0),"")</f>
        <v/>
      </c>
      <c r="Z34" s="581" t="e">
        <f t="shared" si="0"/>
        <v>#DIV/0!</v>
      </c>
      <c r="AA34" s="220">
        <f t="shared" si="1"/>
        <v>0</v>
      </c>
      <c r="AB34" s="221" t="e">
        <f t="shared" si="2"/>
        <v>#DIV/0!</v>
      </c>
    </row>
    <row r="35" spans="1:28" ht="17.100000000000001" customHeight="1" x14ac:dyDescent="0.3">
      <c r="A35" s="216">
        <v>29</v>
      </c>
      <c r="B35" s="739">
        <f>Ditari!B89</f>
        <v>0</v>
      </c>
      <c r="C35" s="740"/>
      <c r="D35" s="228">
        <f>Ditari!D89</f>
        <v>0</v>
      </c>
      <c r="E35" s="365" t="s">
        <v>111</v>
      </c>
      <c r="F35" s="480" t="str">
        <f>IFERROR(ROUND(AVERAGE(Ditari!F89),0),"")</f>
        <v/>
      </c>
      <c r="G35" s="480" t="str">
        <f>IFERROR(ROUND(AVERAGE(Ditari!G89),0),"")</f>
        <v/>
      </c>
      <c r="H35" s="480" t="str">
        <f>IFERROR(ROUND(AVERAGE(Ditari!H89),0),"")</f>
        <v/>
      </c>
      <c r="I35" s="480" t="str">
        <f>IFERROR(ROUND(AVERAGE(Ditari!I89),0),"")</f>
        <v/>
      </c>
      <c r="J35" s="480" t="str">
        <f>IFERROR(ROUND(AVERAGE(Ditari!J89),0),"")</f>
        <v/>
      </c>
      <c r="K35" s="480" t="str">
        <f>IFERROR(ROUND(AVERAGE(Ditari!K89),0),"")</f>
        <v/>
      </c>
      <c r="L35" s="480" t="str">
        <f>IFERROR(ROUND(AVERAGE(Ditari!L89),0),"")</f>
        <v/>
      </c>
      <c r="M35" s="480" t="str">
        <f>IFERROR(ROUND(AVERAGE(Ditari!M89),0),"")</f>
        <v/>
      </c>
      <c r="N35" s="480" t="str">
        <f>IFERROR(ROUND(AVERAGE(Ditari!N89),0),"")</f>
        <v/>
      </c>
      <c r="O35" s="480" t="str">
        <f>IFERROR(ROUND(AVERAGE(Ditari!O89),0),"")</f>
        <v/>
      </c>
      <c r="P35" s="480" t="str">
        <f>IFERROR(ROUND(AVERAGE(Ditari!P89),0),"")</f>
        <v/>
      </c>
      <c r="Q35" s="480" t="str">
        <f>IFERROR(ROUND(AVERAGE(Ditari!Q89),0),"")</f>
        <v/>
      </c>
      <c r="R35" s="480" t="str">
        <f>IFERROR(ROUND(AVERAGE(Ditari!R89),0),"")</f>
        <v/>
      </c>
      <c r="S35" s="480" t="str">
        <f>IFERROR(ROUND(AVERAGE(Ditari!S89),0),"")</f>
        <v/>
      </c>
      <c r="T35" s="480" t="str">
        <f>IFERROR(ROUND(AVERAGE(Ditari!T89),0),"")</f>
        <v/>
      </c>
      <c r="U35" s="480" t="str">
        <f>IFERROR(ROUND(AVERAGE(Ditari!U89),0),"")</f>
        <v/>
      </c>
      <c r="V35" s="480" t="str">
        <f>IFERROR(ROUND(AVERAGE(Ditari!V89),0),"")</f>
        <v/>
      </c>
      <c r="W35" s="480" t="str">
        <f>IFERROR(ROUND(AVERAGE(Ditari!W89),0),"")</f>
        <v/>
      </c>
      <c r="X35" s="483" t="str">
        <f>IFERROR(ROUND(AVERAGE(Ditari!X89),0),"")</f>
        <v/>
      </c>
      <c r="Y35" s="483" t="str">
        <f>IFERROR(ROUND(AVERAGE(Ditari!Y89),0),"")</f>
        <v/>
      </c>
      <c r="Z35" s="581" t="e">
        <f t="shared" si="0"/>
        <v>#DIV/0!</v>
      </c>
      <c r="AA35" s="220">
        <f t="shared" si="1"/>
        <v>0</v>
      </c>
      <c r="AB35" s="221" t="e">
        <f t="shared" si="2"/>
        <v>#DIV/0!</v>
      </c>
    </row>
    <row r="36" spans="1:28" ht="17.100000000000001" customHeight="1" x14ac:dyDescent="0.3">
      <c r="A36" s="216">
        <v>30</v>
      </c>
      <c r="B36" s="739">
        <f>Ditari!B92</f>
        <v>0</v>
      </c>
      <c r="C36" s="740"/>
      <c r="D36" s="228">
        <f>Ditari!D92</f>
        <v>0</v>
      </c>
      <c r="E36" s="365" t="s">
        <v>111</v>
      </c>
      <c r="F36" s="480" t="str">
        <f>IFERROR(ROUND(AVERAGE(Ditari!F92),0),"")</f>
        <v/>
      </c>
      <c r="G36" s="480" t="str">
        <f>IFERROR(ROUND(AVERAGE(Ditari!G92),0),"")</f>
        <v/>
      </c>
      <c r="H36" s="480" t="str">
        <f>IFERROR(ROUND(AVERAGE(Ditari!H92),0),"")</f>
        <v/>
      </c>
      <c r="I36" s="480" t="str">
        <f>IFERROR(ROUND(AVERAGE(Ditari!I92),0),"")</f>
        <v/>
      </c>
      <c r="J36" s="480" t="str">
        <f>IFERROR(ROUND(AVERAGE(Ditari!J92),0),"")</f>
        <v/>
      </c>
      <c r="K36" s="480" t="str">
        <f>IFERROR(ROUND(AVERAGE(Ditari!K92),0),"")</f>
        <v/>
      </c>
      <c r="L36" s="480" t="str">
        <f>IFERROR(ROUND(AVERAGE(Ditari!L92),0),"")</f>
        <v/>
      </c>
      <c r="M36" s="480" t="str">
        <f>IFERROR(ROUND(AVERAGE(Ditari!M92),0),"")</f>
        <v/>
      </c>
      <c r="N36" s="480" t="str">
        <f>IFERROR(ROUND(AVERAGE(Ditari!N92),0),"")</f>
        <v/>
      </c>
      <c r="O36" s="480" t="str">
        <f>IFERROR(ROUND(AVERAGE(Ditari!O92),0),"")</f>
        <v/>
      </c>
      <c r="P36" s="480" t="str">
        <f>IFERROR(ROUND(AVERAGE(Ditari!P92),0),"")</f>
        <v/>
      </c>
      <c r="Q36" s="480" t="str">
        <f>IFERROR(ROUND(AVERAGE(Ditari!Q92),0),"")</f>
        <v/>
      </c>
      <c r="R36" s="480" t="str">
        <f>IFERROR(ROUND(AVERAGE(Ditari!R92),0),"")</f>
        <v/>
      </c>
      <c r="S36" s="480" t="str">
        <f>IFERROR(ROUND(AVERAGE(Ditari!S92),0),"")</f>
        <v/>
      </c>
      <c r="T36" s="480" t="str">
        <f>IFERROR(ROUND(AVERAGE(Ditari!T92),0),"")</f>
        <v/>
      </c>
      <c r="U36" s="480" t="str">
        <f>IFERROR(ROUND(AVERAGE(Ditari!U92),0),"")</f>
        <v/>
      </c>
      <c r="V36" s="480" t="str">
        <f>IFERROR(ROUND(AVERAGE(Ditari!V92),0),"")</f>
        <v/>
      </c>
      <c r="W36" s="480" t="str">
        <f>IFERROR(ROUND(AVERAGE(Ditari!W92),0),"")</f>
        <v/>
      </c>
      <c r="X36" s="483" t="str">
        <f>IFERROR(ROUND(AVERAGE(Ditari!X92),0),"")</f>
        <v/>
      </c>
      <c r="Y36" s="483" t="str">
        <f>IFERROR(ROUND(AVERAGE(Ditari!Y92),0),"")</f>
        <v/>
      </c>
      <c r="Z36" s="581" t="e">
        <f t="shared" si="0"/>
        <v>#DIV/0!</v>
      </c>
      <c r="AA36" s="220">
        <f t="shared" si="1"/>
        <v>0</v>
      </c>
      <c r="AB36" s="221" t="e">
        <f t="shared" si="2"/>
        <v>#DIV/0!</v>
      </c>
    </row>
    <row r="37" spans="1:28" ht="17.100000000000001" customHeight="1" x14ac:dyDescent="0.3">
      <c r="A37" s="216">
        <v>31</v>
      </c>
      <c r="B37" s="739">
        <f>Ditari!B95</f>
        <v>0</v>
      </c>
      <c r="C37" s="740"/>
      <c r="D37" s="228">
        <f>Ditari!D95</f>
        <v>0</v>
      </c>
      <c r="E37" s="365" t="s">
        <v>111</v>
      </c>
      <c r="F37" s="480" t="str">
        <f>IFERROR(ROUND(AVERAGE(Ditari!F95),0),"")</f>
        <v/>
      </c>
      <c r="G37" s="480" t="str">
        <f>IFERROR(ROUND(AVERAGE(Ditari!G95),0),"")</f>
        <v/>
      </c>
      <c r="H37" s="480" t="str">
        <f>IFERROR(ROUND(AVERAGE(Ditari!H95),0),"")</f>
        <v/>
      </c>
      <c r="I37" s="480" t="str">
        <f>IFERROR(ROUND(AVERAGE(Ditari!I95),0),"")</f>
        <v/>
      </c>
      <c r="J37" s="480" t="str">
        <f>IFERROR(ROUND(AVERAGE(Ditari!J95),0),"")</f>
        <v/>
      </c>
      <c r="K37" s="480" t="str">
        <f>IFERROR(ROUND(AVERAGE(Ditari!K95),0),"")</f>
        <v/>
      </c>
      <c r="L37" s="480" t="str">
        <f>IFERROR(ROUND(AVERAGE(Ditari!L95),0),"")</f>
        <v/>
      </c>
      <c r="M37" s="480" t="str">
        <f>IFERROR(ROUND(AVERAGE(Ditari!M95),0),"")</f>
        <v/>
      </c>
      <c r="N37" s="480" t="str">
        <f>IFERROR(ROUND(AVERAGE(Ditari!N95),0),"")</f>
        <v/>
      </c>
      <c r="O37" s="480" t="str">
        <f>IFERROR(ROUND(AVERAGE(Ditari!O95),0),"")</f>
        <v/>
      </c>
      <c r="P37" s="480" t="str">
        <f>IFERROR(ROUND(AVERAGE(Ditari!P95),0),"")</f>
        <v/>
      </c>
      <c r="Q37" s="480" t="str">
        <f>IFERROR(ROUND(AVERAGE(Ditari!Q95),0),"")</f>
        <v/>
      </c>
      <c r="R37" s="480" t="str">
        <f>IFERROR(ROUND(AVERAGE(Ditari!R95),0),"")</f>
        <v/>
      </c>
      <c r="S37" s="480" t="str">
        <f>IFERROR(ROUND(AVERAGE(Ditari!S95),0),"")</f>
        <v/>
      </c>
      <c r="T37" s="480" t="str">
        <f>IFERROR(ROUND(AVERAGE(Ditari!T95),0),"")</f>
        <v/>
      </c>
      <c r="U37" s="480" t="str">
        <f>IFERROR(ROUND(AVERAGE(Ditari!U95),0),"")</f>
        <v/>
      </c>
      <c r="V37" s="480" t="str">
        <f>IFERROR(ROUND(AVERAGE(Ditari!V95),0),"")</f>
        <v/>
      </c>
      <c r="W37" s="480" t="str">
        <f>IFERROR(ROUND(AVERAGE(Ditari!W95),0),"")</f>
        <v/>
      </c>
      <c r="X37" s="483" t="str">
        <f>IFERROR(ROUND(AVERAGE(Ditari!X95),0),"")</f>
        <v/>
      </c>
      <c r="Y37" s="483" t="str">
        <f>IFERROR(ROUND(AVERAGE(Ditari!Y95),0),"")</f>
        <v/>
      </c>
      <c r="Z37" s="581" t="e">
        <f t="shared" si="0"/>
        <v>#DIV/0!</v>
      </c>
      <c r="AA37" s="220">
        <f t="shared" si="1"/>
        <v>0</v>
      </c>
      <c r="AB37" s="221" t="e">
        <f t="shared" si="2"/>
        <v>#DIV/0!</v>
      </c>
    </row>
    <row r="38" spans="1:28" ht="17.100000000000001" customHeight="1" x14ac:dyDescent="0.3">
      <c r="A38" s="216">
        <v>32</v>
      </c>
      <c r="B38" s="739">
        <f>Ditari!B98</f>
        <v>0</v>
      </c>
      <c r="C38" s="740"/>
      <c r="D38" s="228">
        <f>Ditari!D98</f>
        <v>0</v>
      </c>
      <c r="E38" s="365" t="s">
        <v>111</v>
      </c>
      <c r="F38" s="480" t="str">
        <f>IFERROR(ROUND(AVERAGE(Ditari!F98),0),"")</f>
        <v/>
      </c>
      <c r="G38" s="480" t="str">
        <f>IFERROR(ROUND(AVERAGE(Ditari!G98),0),"")</f>
        <v/>
      </c>
      <c r="H38" s="480" t="str">
        <f>IFERROR(ROUND(AVERAGE(Ditari!H98),0),"")</f>
        <v/>
      </c>
      <c r="I38" s="480" t="str">
        <f>IFERROR(ROUND(AVERAGE(Ditari!I98),0),"")</f>
        <v/>
      </c>
      <c r="J38" s="480" t="str">
        <f>IFERROR(ROUND(AVERAGE(Ditari!J98),0),"")</f>
        <v/>
      </c>
      <c r="K38" s="480" t="str">
        <f>IFERROR(ROUND(AVERAGE(Ditari!K98),0),"")</f>
        <v/>
      </c>
      <c r="L38" s="480" t="str">
        <f>IFERROR(ROUND(AVERAGE(Ditari!L98),0),"")</f>
        <v/>
      </c>
      <c r="M38" s="480" t="str">
        <f>IFERROR(ROUND(AVERAGE(Ditari!M98),0),"")</f>
        <v/>
      </c>
      <c r="N38" s="480" t="str">
        <f>IFERROR(ROUND(AVERAGE(Ditari!N98),0),"")</f>
        <v/>
      </c>
      <c r="O38" s="480" t="str">
        <f>IFERROR(ROUND(AVERAGE(Ditari!O98),0),"")</f>
        <v/>
      </c>
      <c r="P38" s="480" t="str">
        <f>IFERROR(ROUND(AVERAGE(Ditari!P98),0),"")</f>
        <v/>
      </c>
      <c r="Q38" s="480" t="str">
        <f>IFERROR(ROUND(AVERAGE(Ditari!Q98),0),"")</f>
        <v/>
      </c>
      <c r="R38" s="480" t="str">
        <f>IFERROR(ROUND(AVERAGE(Ditari!R98),0),"")</f>
        <v/>
      </c>
      <c r="S38" s="480" t="str">
        <f>IFERROR(ROUND(AVERAGE(Ditari!S98),0),"")</f>
        <v/>
      </c>
      <c r="T38" s="480" t="str">
        <f>IFERROR(ROUND(AVERAGE(Ditari!T98),0),"")</f>
        <v/>
      </c>
      <c r="U38" s="480" t="str">
        <f>IFERROR(ROUND(AVERAGE(Ditari!U98),0),"")</f>
        <v/>
      </c>
      <c r="V38" s="480" t="str">
        <f>IFERROR(ROUND(AVERAGE(Ditari!V98),0),"")</f>
        <v/>
      </c>
      <c r="W38" s="480" t="str">
        <f>IFERROR(ROUND(AVERAGE(Ditari!W98),0),"")</f>
        <v/>
      </c>
      <c r="X38" s="483" t="str">
        <f>IFERROR(ROUND(AVERAGE(Ditari!X98),0),"")</f>
        <v/>
      </c>
      <c r="Y38" s="483" t="str">
        <f>IFERROR(ROUND(AVERAGE(Ditari!Y98),0),"")</f>
        <v/>
      </c>
      <c r="Z38" s="581" t="e">
        <f t="shared" si="0"/>
        <v>#DIV/0!</v>
      </c>
      <c r="AA38" s="220">
        <f t="shared" si="1"/>
        <v>0</v>
      </c>
      <c r="AB38" s="221" t="e">
        <f t="shared" si="2"/>
        <v>#DIV/0!</v>
      </c>
    </row>
    <row r="39" spans="1:28" ht="17.100000000000001" customHeight="1" x14ac:dyDescent="0.3">
      <c r="A39" s="216">
        <v>33</v>
      </c>
      <c r="B39" s="739">
        <f>Ditari!B101</f>
        <v>0</v>
      </c>
      <c r="C39" s="740"/>
      <c r="D39" s="228">
        <f>Ditari!D101</f>
        <v>0</v>
      </c>
      <c r="E39" s="365" t="s">
        <v>111</v>
      </c>
      <c r="F39" s="480" t="str">
        <f>IFERROR(ROUND(AVERAGE(Ditari!F101),0),"")</f>
        <v/>
      </c>
      <c r="G39" s="480" t="str">
        <f>IFERROR(ROUND(AVERAGE(Ditari!G101),0),"")</f>
        <v/>
      </c>
      <c r="H39" s="480" t="str">
        <f>IFERROR(ROUND(AVERAGE(Ditari!H101),0),"")</f>
        <v/>
      </c>
      <c r="I39" s="480" t="str">
        <f>IFERROR(ROUND(AVERAGE(Ditari!I101),0),"")</f>
        <v/>
      </c>
      <c r="J39" s="480" t="str">
        <f>IFERROR(ROUND(AVERAGE(Ditari!J101),0),"")</f>
        <v/>
      </c>
      <c r="K39" s="480" t="str">
        <f>IFERROR(ROUND(AVERAGE(Ditari!K101),0),"")</f>
        <v/>
      </c>
      <c r="L39" s="480" t="str">
        <f>IFERROR(ROUND(AVERAGE(Ditari!L101),0),"")</f>
        <v/>
      </c>
      <c r="M39" s="480" t="str">
        <f>IFERROR(ROUND(AVERAGE(Ditari!M101),0),"")</f>
        <v/>
      </c>
      <c r="N39" s="480" t="str">
        <f>IFERROR(ROUND(AVERAGE(Ditari!N101),0),"")</f>
        <v/>
      </c>
      <c r="O39" s="480" t="str">
        <f>IFERROR(ROUND(AVERAGE(Ditari!O101),0),"")</f>
        <v/>
      </c>
      <c r="P39" s="480" t="str">
        <f>IFERROR(ROUND(AVERAGE(Ditari!P101),0),"")</f>
        <v/>
      </c>
      <c r="Q39" s="480" t="str">
        <f>IFERROR(ROUND(AVERAGE(Ditari!Q101),0),"")</f>
        <v/>
      </c>
      <c r="R39" s="480" t="str">
        <f>IFERROR(ROUND(AVERAGE(Ditari!R101),0),"")</f>
        <v/>
      </c>
      <c r="S39" s="480" t="str">
        <f>IFERROR(ROUND(AVERAGE(Ditari!S101),0),"")</f>
        <v/>
      </c>
      <c r="T39" s="480" t="str">
        <f>IFERROR(ROUND(AVERAGE(Ditari!T101),0),"")</f>
        <v/>
      </c>
      <c r="U39" s="480" t="str">
        <f>IFERROR(ROUND(AVERAGE(Ditari!U101),0),"")</f>
        <v/>
      </c>
      <c r="V39" s="480" t="str">
        <f>IFERROR(ROUND(AVERAGE(Ditari!V101),0),"")</f>
        <v/>
      </c>
      <c r="W39" s="480" t="str">
        <f>IFERROR(ROUND(AVERAGE(Ditari!W101),0),"")</f>
        <v/>
      </c>
      <c r="X39" s="483" t="str">
        <f>IFERROR(ROUND(AVERAGE(Ditari!X101),0),"")</f>
        <v/>
      </c>
      <c r="Y39" s="483" t="str">
        <f>IFERROR(ROUND(AVERAGE(Ditari!Y101),0),"")</f>
        <v/>
      </c>
      <c r="Z39" s="581" t="e">
        <f t="shared" si="0"/>
        <v>#DIV/0!</v>
      </c>
      <c r="AA39" s="220">
        <f t="shared" si="1"/>
        <v>0</v>
      </c>
      <c r="AB39" s="221" t="e">
        <f t="shared" si="2"/>
        <v>#DIV/0!</v>
      </c>
    </row>
    <row r="40" spans="1:28" ht="17.100000000000001" customHeight="1" x14ac:dyDescent="0.3">
      <c r="A40" s="216">
        <v>34</v>
      </c>
      <c r="B40" s="739">
        <f>Ditari!B104</f>
        <v>0</v>
      </c>
      <c r="C40" s="740"/>
      <c r="D40" s="228">
        <f>Ditari!D104</f>
        <v>0</v>
      </c>
      <c r="E40" s="365" t="s">
        <v>111</v>
      </c>
      <c r="F40" s="480" t="str">
        <f>IFERROR(ROUND(AVERAGE(Ditari!F104),0),"")</f>
        <v/>
      </c>
      <c r="G40" s="480" t="str">
        <f>IFERROR(ROUND(AVERAGE(Ditari!G104),0),"")</f>
        <v/>
      </c>
      <c r="H40" s="480" t="str">
        <f>IFERROR(ROUND(AVERAGE(Ditari!H104),0),"")</f>
        <v/>
      </c>
      <c r="I40" s="480" t="str">
        <f>IFERROR(ROUND(AVERAGE(Ditari!I104),0),"")</f>
        <v/>
      </c>
      <c r="J40" s="480" t="str">
        <f>IFERROR(ROUND(AVERAGE(Ditari!J104),0),"")</f>
        <v/>
      </c>
      <c r="K40" s="480" t="str">
        <f>IFERROR(ROUND(AVERAGE(Ditari!K104),0),"")</f>
        <v/>
      </c>
      <c r="L40" s="480" t="str">
        <f>IFERROR(ROUND(AVERAGE(Ditari!L104),0),"")</f>
        <v/>
      </c>
      <c r="M40" s="480" t="str">
        <f>IFERROR(ROUND(AVERAGE(Ditari!M104),0),"")</f>
        <v/>
      </c>
      <c r="N40" s="480" t="str">
        <f>IFERROR(ROUND(AVERAGE(Ditari!N104),0),"")</f>
        <v/>
      </c>
      <c r="O40" s="480" t="str">
        <f>IFERROR(ROUND(AVERAGE(Ditari!O104),0),"")</f>
        <v/>
      </c>
      <c r="P40" s="480" t="str">
        <f>IFERROR(ROUND(AVERAGE(Ditari!P104),0),"")</f>
        <v/>
      </c>
      <c r="Q40" s="480" t="str">
        <f>IFERROR(ROUND(AVERAGE(Ditari!Q104),0),"")</f>
        <v/>
      </c>
      <c r="R40" s="480" t="str">
        <f>IFERROR(ROUND(AVERAGE(Ditari!R104),0),"")</f>
        <v/>
      </c>
      <c r="S40" s="480" t="str">
        <f>IFERROR(ROUND(AVERAGE(Ditari!S104),0),"")</f>
        <v/>
      </c>
      <c r="T40" s="480" t="str">
        <f>IFERROR(ROUND(AVERAGE(Ditari!T104),0),"")</f>
        <v/>
      </c>
      <c r="U40" s="480" t="str">
        <f>IFERROR(ROUND(AVERAGE(Ditari!U104),0),"")</f>
        <v/>
      </c>
      <c r="V40" s="480" t="str">
        <f>IFERROR(ROUND(AVERAGE(Ditari!V104),0),"")</f>
        <v/>
      </c>
      <c r="W40" s="480" t="str">
        <f>IFERROR(ROUND(AVERAGE(Ditari!W104),0),"")</f>
        <v/>
      </c>
      <c r="X40" s="483" t="str">
        <f>IFERROR(ROUND(AVERAGE(Ditari!X104),0),"")</f>
        <v/>
      </c>
      <c r="Y40" s="483" t="str">
        <f>IFERROR(ROUND(AVERAGE(Ditari!Y104),0),"")</f>
        <v/>
      </c>
      <c r="Z40" s="581" t="e">
        <f t="shared" si="0"/>
        <v>#DIV/0!</v>
      </c>
      <c r="AA40" s="220">
        <f t="shared" si="1"/>
        <v>0</v>
      </c>
      <c r="AB40" s="221" t="e">
        <f t="shared" si="2"/>
        <v>#DIV/0!</v>
      </c>
    </row>
    <row r="41" spans="1:28" ht="17.100000000000001" customHeight="1" x14ac:dyDescent="0.3">
      <c r="A41" s="216">
        <v>35</v>
      </c>
      <c r="B41" s="739">
        <f>Ditari!B107</f>
        <v>0</v>
      </c>
      <c r="C41" s="740"/>
      <c r="D41" s="228">
        <f>Ditari!D107</f>
        <v>0</v>
      </c>
      <c r="E41" s="365" t="s">
        <v>111</v>
      </c>
      <c r="F41" s="480" t="str">
        <f>IFERROR(ROUND(AVERAGE(Ditari!F407),0),"")</f>
        <v/>
      </c>
      <c r="G41" s="480" t="str">
        <f>IFERROR(ROUND(AVERAGE(Ditari!G407),0),"")</f>
        <v/>
      </c>
      <c r="H41" s="480" t="str">
        <f>IFERROR(ROUND(AVERAGE(Ditari!H407),0),"")</f>
        <v/>
      </c>
      <c r="I41" s="480" t="str">
        <f>IFERROR(ROUND(AVERAGE(Ditari!I407),0),"")</f>
        <v/>
      </c>
      <c r="J41" s="480" t="str">
        <f>IFERROR(ROUND(AVERAGE(Ditari!J407),0),"")</f>
        <v/>
      </c>
      <c r="K41" s="480" t="str">
        <f>IFERROR(ROUND(AVERAGE(Ditari!K407),0),"")</f>
        <v/>
      </c>
      <c r="L41" s="480" t="str">
        <f>IFERROR(ROUND(AVERAGE(Ditari!L407),0),"")</f>
        <v/>
      </c>
      <c r="M41" s="480" t="str">
        <f>IFERROR(ROUND(AVERAGE(Ditari!M407),0),"")</f>
        <v/>
      </c>
      <c r="N41" s="480" t="str">
        <f>IFERROR(ROUND(AVERAGE(Ditari!N407),0),"")</f>
        <v/>
      </c>
      <c r="O41" s="480" t="str">
        <f>IFERROR(ROUND(AVERAGE(Ditari!O407),0),"")</f>
        <v/>
      </c>
      <c r="P41" s="480" t="str">
        <f>IFERROR(ROUND(AVERAGE(Ditari!P407),0),"")</f>
        <v/>
      </c>
      <c r="Q41" s="480" t="str">
        <f>IFERROR(ROUND(AVERAGE(Ditari!Q407),0),"")</f>
        <v/>
      </c>
      <c r="R41" s="480" t="str">
        <f>IFERROR(ROUND(AVERAGE(Ditari!R407),0),"")</f>
        <v/>
      </c>
      <c r="S41" s="480" t="str">
        <f>IFERROR(ROUND(AVERAGE(Ditari!S407),0),"")</f>
        <v/>
      </c>
      <c r="T41" s="480" t="str">
        <f>IFERROR(ROUND(AVERAGE(Ditari!T407),0),"")</f>
        <v/>
      </c>
      <c r="U41" s="480" t="str">
        <f>IFERROR(ROUND(AVERAGE(Ditari!U407),0),"")</f>
        <v/>
      </c>
      <c r="V41" s="480" t="str">
        <f>IFERROR(ROUND(AVERAGE(Ditari!V407),0),"")</f>
        <v/>
      </c>
      <c r="W41" s="480" t="str">
        <f>IFERROR(ROUND(AVERAGE(Ditari!W407),0),"")</f>
        <v/>
      </c>
      <c r="X41" s="483" t="str">
        <f>IFERROR(ROUND(AVERAGE(Ditari!X407),0),"")</f>
        <v/>
      </c>
      <c r="Y41" s="483" t="str">
        <f>IFERROR(ROUND(AVERAGE(Ditari!Y407),0),"")</f>
        <v/>
      </c>
      <c r="Z41" s="581" t="e">
        <f t="shared" si="0"/>
        <v>#DIV/0!</v>
      </c>
      <c r="AA41" s="220">
        <f t="shared" si="1"/>
        <v>0</v>
      </c>
      <c r="AB41" s="221" t="e">
        <f t="shared" si="2"/>
        <v>#DIV/0!</v>
      </c>
    </row>
    <row r="42" spans="1:28" ht="17.100000000000001" customHeight="1" x14ac:dyDescent="0.3">
      <c r="A42" s="216">
        <v>36</v>
      </c>
      <c r="B42" s="739">
        <f>Ditari!B110</f>
        <v>0</v>
      </c>
      <c r="C42" s="740"/>
      <c r="D42" s="228">
        <f>Ditari!D110</f>
        <v>0</v>
      </c>
      <c r="E42" s="365" t="s">
        <v>111</v>
      </c>
      <c r="F42" s="480" t="str">
        <f>IFERROR(ROUND(AVERAGE(Ditari!F110),0),"")</f>
        <v/>
      </c>
      <c r="G42" s="480" t="str">
        <f>IFERROR(ROUND(AVERAGE(Ditari!G110),0),"")</f>
        <v/>
      </c>
      <c r="H42" s="480" t="str">
        <f>IFERROR(ROUND(AVERAGE(Ditari!H110),0),"")</f>
        <v/>
      </c>
      <c r="I42" s="480" t="str">
        <f>IFERROR(ROUND(AVERAGE(Ditari!I110),0),"")</f>
        <v/>
      </c>
      <c r="J42" s="480" t="str">
        <f>IFERROR(ROUND(AVERAGE(Ditari!J110),0),"")</f>
        <v/>
      </c>
      <c r="K42" s="480" t="str">
        <f>IFERROR(ROUND(AVERAGE(Ditari!K110),0),"")</f>
        <v/>
      </c>
      <c r="L42" s="480" t="str">
        <f>IFERROR(ROUND(AVERAGE(Ditari!L110),0),"")</f>
        <v/>
      </c>
      <c r="M42" s="480" t="str">
        <f>IFERROR(ROUND(AVERAGE(Ditari!M110),0),"")</f>
        <v/>
      </c>
      <c r="N42" s="480" t="str">
        <f>IFERROR(ROUND(AVERAGE(Ditari!N110),0),"")</f>
        <v/>
      </c>
      <c r="O42" s="480" t="str">
        <f>IFERROR(ROUND(AVERAGE(Ditari!O110),0),"")</f>
        <v/>
      </c>
      <c r="P42" s="480" t="str">
        <f>IFERROR(ROUND(AVERAGE(Ditari!P110),0),"")</f>
        <v/>
      </c>
      <c r="Q42" s="480" t="str">
        <f>IFERROR(ROUND(AVERAGE(Ditari!Q110),0),"")</f>
        <v/>
      </c>
      <c r="R42" s="480" t="str">
        <f>IFERROR(ROUND(AVERAGE(Ditari!R110),0),"")</f>
        <v/>
      </c>
      <c r="S42" s="480" t="str">
        <f>IFERROR(ROUND(AVERAGE(Ditari!S110),0),"")</f>
        <v/>
      </c>
      <c r="T42" s="480" t="str">
        <f>IFERROR(ROUND(AVERAGE(Ditari!T110),0),"")</f>
        <v/>
      </c>
      <c r="U42" s="480" t="str">
        <f>IFERROR(ROUND(AVERAGE(Ditari!U110),0),"")</f>
        <v/>
      </c>
      <c r="V42" s="480" t="str">
        <f>IFERROR(ROUND(AVERAGE(Ditari!V110),0),"")</f>
        <v/>
      </c>
      <c r="W42" s="480" t="str">
        <f>IFERROR(ROUND(AVERAGE(Ditari!W110),0),"")</f>
        <v/>
      </c>
      <c r="X42" s="483" t="str">
        <f>IFERROR(ROUND(AVERAGE(Ditari!X110),0),"")</f>
        <v/>
      </c>
      <c r="Y42" s="483" t="str">
        <f>IFERROR(ROUND(AVERAGE(Ditari!Y110),0),"")</f>
        <v/>
      </c>
      <c r="Z42" s="581" t="e">
        <f t="shared" si="0"/>
        <v>#DIV/0!</v>
      </c>
      <c r="AA42" s="220">
        <f t="shared" si="1"/>
        <v>0</v>
      </c>
      <c r="AB42" s="221" t="e">
        <f t="shared" si="2"/>
        <v>#DIV/0!</v>
      </c>
    </row>
    <row r="43" spans="1:28" ht="17.100000000000001" customHeight="1" x14ac:dyDescent="0.3">
      <c r="A43" s="216">
        <v>37</v>
      </c>
      <c r="B43" s="739">
        <f>Ditari!B113</f>
        <v>0</v>
      </c>
      <c r="C43" s="740"/>
      <c r="D43" s="228">
        <f>Ditari!D113</f>
        <v>0</v>
      </c>
      <c r="E43" s="365" t="s">
        <v>111</v>
      </c>
      <c r="F43" s="480" t="str">
        <f>IFERROR(ROUND(AVERAGE(Ditari!F113),0),"")</f>
        <v/>
      </c>
      <c r="G43" s="480" t="str">
        <f>IFERROR(ROUND(AVERAGE(Ditari!G113),0),"")</f>
        <v/>
      </c>
      <c r="H43" s="480" t="str">
        <f>IFERROR(ROUND(AVERAGE(Ditari!H113),0),"")</f>
        <v/>
      </c>
      <c r="I43" s="480" t="str">
        <f>IFERROR(ROUND(AVERAGE(Ditari!I113),0),"")</f>
        <v/>
      </c>
      <c r="J43" s="480" t="str">
        <f>IFERROR(ROUND(AVERAGE(Ditari!J113),0),"")</f>
        <v/>
      </c>
      <c r="K43" s="480" t="str">
        <f>IFERROR(ROUND(AVERAGE(Ditari!K113),0),"")</f>
        <v/>
      </c>
      <c r="L43" s="480" t="str">
        <f>IFERROR(ROUND(AVERAGE(Ditari!L113),0),"")</f>
        <v/>
      </c>
      <c r="M43" s="480" t="str">
        <f>IFERROR(ROUND(AVERAGE(Ditari!M113),0),"")</f>
        <v/>
      </c>
      <c r="N43" s="480" t="str">
        <f>IFERROR(ROUND(AVERAGE(Ditari!N113),0),"")</f>
        <v/>
      </c>
      <c r="O43" s="480" t="str">
        <f>IFERROR(ROUND(AVERAGE(Ditari!O113),0),"")</f>
        <v/>
      </c>
      <c r="P43" s="480" t="str">
        <f>IFERROR(ROUND(AVERAGE(Ditari!P113),0),"")</f>
        <v/>
      </c>
      <c r="Q43" s="480" t="str">
        <f>IFERROR(ROUND(AVERAGE(Ditari!Q113),0),"")</f>
        <v/>
      </c>
      <c r="R43" s="480" t="str">
        <f>IFERROR(ROUND(AVERAGE(Ditari!R113),0),"")</f>
        <v/>
      </c>
      <c r="S43" s="480" t="str">
        <f>IFERROR(ROUND(AVERAGE(Ditari!S113),0),"")</f>
        <v/>
      </c>
      <c r="T43" s="480" t="str">
        <f>IFERROR(ROUND(AVERAGE(Ditari!T113),0),"")</f>
        <v/>
      </c>
      <c r="U43" s="480" t="str">
        <f>IFERROR(ROUND(AVERAGE(Ditari!U113),0),"")</f>
        <v/>
      </c>
      <c r="V43" s="480" t="str">
        <f>IFERROR(ROUND(AVERAGE(Ditari!V113),0),"")</f>
        <v/>
      </c>
      <c r="W43" s="480" t="str">
        <f>IFERROR(ROUND(AVERAGE(Ditari!W113),0),"")</f>
        <v/>
      </c>
      <c r="X43" s="483" t="str">
        <f>IFERROR(ROUND(AVERAGE(Ditari!X113),0),"")</f>
        <v/>
      </c>
      <c r="Y43" s="483" t="str">
        <f>IFERROR(ROUND(AVERAGE(Ditari!Y113),0),"")</f>
        <v/>
      </c>
      <c r="Z43" s="581" t="e">
        <f t="shared" si="0"/>
        <v>#DIV/0!</v>
      </c>
      <c r="AA43" s="220">
        <f t="shared" si="1"/>
        <v>0</v>
      </c>
      <c r="AB43" s="221" t="e">
        <f t="shared" si="2"/>
        <v>#DIV/0!</v>
      </c>
    </row>
    <row r="44" spans="1:28" ht="17.100000000000001" customHeight="1" x14ac:dyDescent="0.3">
      <c r="A44" s="216">
        <v>38</v>
      </c>
      <c r="B44" s="739">
        <f>Ditari!B116</f>
        <v>0</v>
      </c>
      <c r="C44" s="740"/>
      <c r="D44" s="228">
        <f>Ditari!D116</f>
        <v>0</v>
      </c>
      <c r="E44" s="365" t="s">
        <v>111</v>
      </c>
      <c r="F44" s="480" t="str">
        <f>IFERROR(ROUND(AVERAGE(Ditari!F116),0),"")</f>
        <v/>
      </c>
      <c r="G44" s="480" t="str">
        <f>IFERROR(ROUND(AVERAGE(Ditari!G116),0),"")</f>
        <v/>
      </c>
      <c r="H44" s="480" t="str">
        <f>IFERROR(ROUND(AVERAGE(Ditari!H116),0),"")</f>
        <v/>
      </c>
      <c r="I44" s="480" t="str">
        <f>IFERROR(ROUND(AVERAGE(Ditari!I116),0),"")</f>
        <v/>
      </c>
      <c r="J44" s="480" t="str">
        <f>IFERROR(ROUND(AVERAGE(Ditari!J116),0),"")</f>
        <v/>
      </c>
      <c r="K44" s="480" t="str">
        <f>IFERROR(ROUND(AVERAGE(Ditari!K116),0),"")</f>
        <v/>
      </c>
      <c r="L44" s="480" t="str">
        <f>IFERROR(ROUND(AVERAGE(Ditari!L116),0),"")</f>
        <v/>
      </c>
      <c r="M44" s="480" t="str">
        <f>IFERROR(ROUND(AVERAGE(Ditari!M116),0),"")</f>
        <v/>
      </c>
      <c r="N44" s="480" t="str">
        <f>IFERROR(ROUND(AVERAGE(Ditari!N116),0),"")</f>
        <v/>
      </c>
      <c r="O44" s="480" t="str">
        <f>IFERROR(ROUND(AVERAGE(Ditari!O116),0),"")</f>
        <v/>
      </c>
      <c r="P44" s="480" t="str">
        <f>IFERROR(ROUND(AVERAGE(Ditari!P116),0),"")</f>
        <v/>
      </c>
      <c r="Q44" s="480" t="str">
        <f>IFERROR(ROUND(AVERAGE(Ditari!Q116),0),"")</f>
        <v/>
      </c>
      <c r="R44" s="480" t="str">
        <f>IFERROR(ROUND(AVERAGE(Ditari!R116),0),"")</f>
        <v/>
      </c>
      <c r="S44" s="480" t="str">
        <f>IFERROR(ROUND(AVERAGE(Ditari!S116),0),"")</f>
        <v/>
      </c>
      <c r="T44" s="480" t="str">
        <f>IFERROR(ROUND(AVERAGE(Ditari!T116),0),"")</f>
        <v/>
      </c>
      <c r="U44" s="480" t="str">
        <f>IFERROR(ROUND(AVERAGE(Ditari!U116),0),"")</f>
        <v/>
      </c>
      <c r="V44" s="480" t="str">
        <f>IFERROR(ROUND(AVERAGE(Ditari!V116),0),"")</f>
        <v/>
      </c>
      <c r="W44" s="480" t="str">
        <f>IFERROR(ROUND(AVERAGE(Ditari!W116),0),"")</f>
        <v/>
      </c>
      <c r="X44" s="483" t="str">
        <f>IFERROR(ROUND(AVERAGE(Ditari!X116),0),"")</f>
        <v/>
      </c>
      <c r="Y44" s="483" t="str">
        <f>IFERROR(ROUND(AVERAGE(Ditari!Y116),0),"")</f>
        <v/>
      </c>
      <c r="Z44" s="581" t="e">
        <f t="shared" si="0"/>
        <v>#DIV/0!</v>
      </c>
      <c r="AA44" s="220">
        <f t="shared" si="1"/>
        <v>0</v>
      </c>
      <c r="AB44" s="221" t="e">
        <f t="shared" si="2"/>
        <v>#DIV/0!</v>
      </c>
    </row>
    <row r="45" spans="1:28" ht="17.100000000000001" customHeight="1" x14ac:dyDescent="0.3">
      <c r="A45" s="216">
        <v>39</v>
      </c>
      <c r="B45" s="739">
        <f>Ditari!B119</f>
        <v>0</v>
      </c>
      <c r="C45" s="740"/>
      <c r="D45" s="228">
        <f>Ditari!D119</f>
        <v>0</v>
      </c>
      <c r="E45" s="365" t="s">
        <v>111</v>
      </c>
      <c r="F45" s="480" t="str">
        <f>IFERROR(ROUND(AVERAGE(Ditari!F119),0),"")</f>
        <v/>
      </c>
      <c r="G45" s="480" t="str">
        <f>IFERROR(ROUND(AVERAGE(Ditari!G119),0),"")</f>
        <v/>
      </c>
      <c r="H45" s="480" t="str">
        <f>IFERROR(ROUND(AVERAGE(Ditari!H119),0),"")</f>
        <v/>
      </c>
      <c r="I45" s="480" t="str">
        <f>IFERROR(ROUND(AVERAGE(Ditari!I119),0),"")</f>
        <v/>
      </c>
      <c r="J45" s="480" t="str">
        <f>IFERROR(ROUND(AVERAGE(Ditari!J119),0),"")</f>
        <v/>
      </c>
      <c r="K45" s="480" t="str">
        <f>IFERROR(ROUND(AVERAGE(Ditari!K119),0),"")</f>
        <v/>
      </c>
      <c r="L45" s="480" t="str">
        <f>IFERROR(ROUND(AVERAGE(Ditari!L119),0),"")</f>
        <v/>
      </c>
      <c r="M45" s="480" t="str">
        <f>IFERROR(ROUND(AVERAGE(Ditari!M119),0),"")</f>
        <v/>
      </c>
      <c r="N45" s="480" t="str">
        <f>IFERROR(ROUND(AVERAGE(Ditari!N119),0),"")</f>
        <v/>
      </c>
      <c r="O45" s="480" t="str">
        <f>IFERROR(ROUND(AVERAGE(Ditari!O119),0),"")</f>
        <v/>
      </c>
      <c r="P45" s="480" t="str">
        <f>IFERROR(ROUND(AVERAGE(Ditari!P119),0),"")</f>
        <v/>
      </c>
      <c r="Q45" s="480" t="str">
        <f>IFERROR(ROUND(AVERAGE(Ditari!Q119),0),"")</f>
        <v/>
      </c>
      <c r="R45" s="480" t="str">
        <f>IFERROR(ROUND(AVERAGE(Ditari!R119),0),"")</f>
        <v/>
      </c>
      <c r="S45" s="480" t="str">
        <f>IFERROR(ROUND(AVERAGE(Ditari!S119),0),"")</f>
        <v/>
      </c>
      <c r="T45" s="480" t="str">
        <f>IFERROR(ROUND(AVERAGE(Ditari!T119),0),"")</f>
        <v/>
      </c>
      <c r="U45" s="480" t="str">
        <f>IFERROR(ROUND(AVERAGE(Ditari!U119),0),"")</f>
        <v/>
      </c>
      <c r="V45" s="480" t="str">
        <f>IFERROR(ROUND(AVERAGE(Ditari!V119),0),"")</f>
        <v/>
      </c>
      <c r="W45" s="480" t="str">
        <f>IFERROR(ROUND(AVERAGE(Ditari!W119),0),"")</f>
        <v/>
      </c>
      <c r="X45" s="483" t="str">
        <f>IFERROR(ROUND(AVERAGE(Ditari!X119),0),"")</f>
        <v/>
      </c>
      <c r="Y45" s="483" t="str">
        <f>IFERROR(ROUND(AVERAGE(Ditari!Y119),0),"")</f>
        <v/>
      </c>
      <c r="Z45" s="581" t="e">
        <f t="shared" si="0"/>
        <v>#DIV/0!</v>
      </c>
      <c r="AA45" s="220">
        <f t="shared" si="1"/>
        <v>0</v>
      </c>
      <c r="AB45" s="221" t="e">
        <f t="shared" si="2"/>
        <v>#DIV/0!</v>
      </c>
    </row>
    <row r="46" spans="1:28" ht="17.100000000000001" customHeight="1" thickBot="1" x14ac:dyDescent="0.35">
      <c r="A46" s="217">
        <v>40</v>
      </c>
      <c r="B46" s="741">
        <f>Ditari!B122</f>
        <v>0</v>
      </c>
      <c r="C46" s="742"/>
      <c r="D46" s="364">
        <f>Ditari!D122</f>
        <v>0</v>
      </c>
      <c r="E46" s="366" t="s">
        <v>111</v>
      </c>
      <c r="F46" s="482" t="str">
        <f>IFERROR(ROUND(AVERAGE(Ditari!F122),0),"")</f>
        <v/>
      </c>
      <c r="G46" s="482" t="str">
        <f>IFERROR(ROUND(AVERAGE(Ditari!G122),0),"")</f>
        <v/>
      </c>
      <c r="H46" s="482" t="str">
        <f>IFERROR(ROUND(AVERAGE(Ditari!H122),0),"")</f>
        <v/>
      </c>
      <c r="I46" s="482" t="str">
        <f>IFERROR(ROUND(AVERAGE(Ditari!I122),0),"")</f>
        <v/>
      </c>
      <c r="J46" s="482" t="str">
        <f>IFERROR(ROUND(AVERAGE(Ditari!J122),0),"")</f>
        <v/>
      </c>
      <c r="K46" s="482" t="str">
        <f>IFERROR(ROUND(AVERAGE(Ditari!K122),0),"")</f>
        <v/>
      </c>
      <c r="L46" s="482" t="str">
        <f>IFERROR(ROUND(AVERAGE(Ditari!L122),0),"")</f>
        <v/>
      </c>
      <c r="M46" s="482" t="str">
        <f>IFERROR(ROUND(AVERAGE(Ditari!M122),0),"")</f>
        <v/>
      </c>
      <c r="N46" s="482" t="str">
        <f>IFERROR(ROUND(AVERAGE(Ditari!N122),0),"")</f>
        <v/>
      </c>
      <c r="O46" s="482" t="str">
        <f>IFERROR(ROUND(AVERAGE(Ditari!O122),0),"")</f>
        <v/>
      </c>
      <c r="P46" s="482" t="str">
        <f>IFERROR(ROUND(AVERAGE(Ditari!P122),0),"")</f>
        <v/>
      </c>
      <c r="Q46" s="482" t="str">
        <f>IFERROR(ROUND(AVERAGE(Ditari!Q122),0),"")</f>
        <v/>
      </c>
      <c r="R46" s="482" t="str">
        <f>IFERROR(ROUND(AVERAGE(Ditari!R122),0),"")</f>
        <v/>
      </c>
      <c r="S46" s="482" t="str">
        <f>IFERROR(ROUND(AVERAGE(Ditari!S122),0),"")</f>
        <v/>
      </c>
      <c r="T46" s="482" t="str">
        <f>IFERROR(ROUND(AVERAGE(Ditari!T122),0),"")</f>
        <v/>
      </c>
      <c r="U46" s="482" t="str">
        <f>IFERROR(ROUND(AVERAGE(Ditari!U122),0),"")</f>
        <v/>
      </c>
      <c r="V46" s="482" t="str">
        <f>IFERROR(ROUND(AVERAGE(Ditari!V122),0),"")</f>
        <v/>
      </c>
      <c r="W46" s="482" t="str">
        <f>IFERROR(ROUND(AVERAGE(Ditari!W122),0),"")</f>
        <v/>
      </c>
      <c r="X46" s="484" t="str">
        <f>IFERROR(ROUND(AVERAGE(Ditari!X122),0),"")</f>
        <v/>
      </c>
      <c r="Y46" s="484" t="str">
        <f>IFERROR(ROUND(AVERAGE(Ditari!Y122),0),"")</f>
        <v/>
      </c>
      <c r="Z46" s="582" t="e">
        <f t="shared" si="0"/>
        <v>#DIV/0!</v>
      </c>
      <c r="AA46" s="222">
        <f t="shared" si="1"/>
        <v>0</v>
      </c>
      <c r="AB46" s="223" t="e">
        <f t="shared" si="2"/>
        <v>#DIV/0!</v>
      </c>
    </row>
    <row r="47" spans="1:28" ht="16.5" thickBot="1" x14ac:dyDescent="0.3">
      <c r="D47" s="91"/>
      <c r="E47" s="91"/>
      <c r="F47" s="91"/>
      <c r="G47" s="91"/>
      <c r="T47" s="91"/>
      <c r="U47" s="780" t="s">
        <v>101</v>
      </c>
      <c r="V47" s="781"/>
      <c r="W47" s="782"/>
      <c r="X47" s="224">
        <f>SUM(X7:X46)</f>
        <v>0</v>
      </c>
      <c r="Y47" s="224">
        <f>SUM(Y7:Y46)</f>
        <v>0</v>
      </c>
    </row>
    <row r="48" spans="1:28" ht="19.5" thickBot="1" x14ac:dyDescent="0.3">
      <c r="V48" s="797" t="s">
        <v>20</v>
      </c>
      <c r="W48" s="797"/>
      <c r="X48" s="798">
        <f>X47+Y47</f>
        <v>0</v>
      </c>
      <c r="Y48" s="798"/>
    </row>
    <row r="49" spans="4:20" ht="18" customHeight="1" x14ac:dyDescent="0.25">
      <c r="D49" s="91"/>
      <c r="E49" s="91"/>
      <c r="F49" s="91"/>
      <c r="G49" s="91"/>
      <c r="T49" s="91"/>
    </row>
    <row r="50" spans="4:20" ht="19.5" customHeight="1" x14ac:dyDescent="0.25"/>
    <row r="51" spans="4:20" x14ac:dyDescent="0.25">
      <c r="F51" s="91"/>
      <c r="G51" s="91"/>
      <c r="H51" s="91"/>
      <c r="I51" s="91"/>
    </row>
  </sheetData>
  <sheetProtection algorithmName="SHA-512" hashValue="lE1ITQjvrE+V7ljjBpyOVzrLRKf75aiAfVIA8JxVt2ZvuNGSZBuTfh1nTsaITUqRG7cV4LI2wmuUvg2UUzJ6LQ==" saltValue="s4Kb03Iz7iiAx6fpuw/YXA==" spinCount="100000" sheet="1" objects="1" scenarios="1"/>
  <mergeCells count="71">
    <mergeCell ref="B27:C27"/>
    <mergeCell ref="X5:Y5"/>
    <mergeCell ref="B10:C10"/>
    <mergeCell ref="B11:C11"/>
    <mergeCell ref="B12:C12"/>
    <mergeCell ref="B13:C13"/>
    <mergeCell ref="B14:C14"/>
    <mergeCell ref="B15:C15"/>
    <mergeCell ref="B16:C16"/>
    <mergeCell ref="O5:Q5"/>
    <mergeCell ref="L5:N5"/>
    <mergeCell ref="V48:W48"/>
    <mergeCell ref="X48:Y4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C4:F4"/>
    <mergeCell ref="G4:J4"/>
    <mergeCell ref="B7:C7"/>
    <mergeCell ref="B8:C8"/>
    <mergeCell ref="B9:C9"/>
    <mergeCell ref="F5:H5"/>
    <mergeCell ref="I5:J5"/>
    <mergeCell ref="B5:E5"/>
    <mergeCell ref="B6:C6"/>
    <mergeCell ref="K4:L4"/>
    <mergeCell ref="K1:M1"/>
    <mergeCell ref="M3:S4"/>
    <mergeCell ref="V4:W4"/>
    <mergeCell ref="U47:W47"/>
    <mergeCell ref="T5:W5"/>
    <mergeCell ref="AA1:AB1"/>
    <mergeCell ref="C2:F2"/>
    <mergeCell ref="G2:J2"/>
    <mergeCell ref="X2:X3"/>
    <mergeCell ref="T2:W2"/>
    <mergeCell ref="V3:W3"/>
    <mergeCell ref="C3:F3"/>
    <mergeCell ref="G3:J3"/>
    <mergeCell ref="C1:F1"/>
    <mergeCell ref="G1:J1"/>
    <mergeCell ref="Y1:Z1"/>
    <mergeCell ref="K3:L3"/>
    <mergeCell ref="O1:S1"/>
    <mergeCell ref="O2:S2"/>
    <mergeCell ref="B32:C32"/>
    <mergeCell ref="B33:C33"/>
    <mergeCell ref="B34:C34"/>
    <mergeCell ref="B35:C35"/>
    <mergeCell ref="B36:C36"/>
    <mergeCell ref="B37:C37"/>
    <mergeCell ref="B43:C43"/>
    <mergeCell ref="B44:C44"/>
    <mergeCell ref="B45:C45"/>
    <mergeCell ref="B46:C46"/>
    <mergeCell ref="B38:C38"/>
    <mergeCell ref="B39:C39"/>
    <mergeCell ref="B40:C40"/>
    <mergeCell ref="B41:C41"/>
    <mergeCell ref="B42:C42"/>
  </mergeCells>
  <dataValidations count="1">
    <dataValidation type="decimal" operator="lessThanOrEqual" allowBlank="1" showInputMessage="1" showErrorMessage="1" errorTitle="Gabim!!!" error="Notat mund të jenë prej 1 deri 5. Për të panotuarit 0 !!!" sqref="F50:W50" xr:uid="{00000000-0002-0000-0200-000000000000}">
      <formula1>5</formula1>
    </dataValidation>
  </dataValidations>
  <pageMargins left="0.7" right="0.7" top="0.75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AA35"/>
  <sheetViews>
    <sheetView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Y25" sqref="Y25"/>
    </sheetView>
  </sheetViews>
  <sheetFormatPr defaultRowHeight="15" x14ac:dyDescent="0.25"/>
  <cols>
    <col min="1" max="1" width="4.28515625" customWidth="1"/>
    <col min="2" max="2" width="18.7109375" customWidth="1"/>
    <col min="3" max="3" width="3.7109375" customWidth="1"/>
    <col min="4" max="17" width="6.7109375" customWidth="1"/>
    <col min="18" max="18" width="7.7109375" customWidth="1"/>
    <col min="19" max="20" width="6.7109375" customWidth="1"/>
    <col min="21" max="21" width="7.7109375" customWidth="1"/>
    <col min="22" max="26" width="6.7109375" customWidth="1"/>
  </cols>
  <sheetData>
    <row r="1" spans="1:27" ht="9.9499999999999993" customHeight="1" x14ac:dyDescent="0.25">
      <c r="A1" s="801" t="s">
        <v>123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</row>
    <row r="2" spans="1:27" ht="9.9499999999999993" customHeight="1" thickBot="1" x14ac:dyDescent="0.3">
      <c r="A2" s="801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</row>
    <row r="3" spans="1:27" ht="30" customHeight="1" thickTop="1" x14ac:dyDescent="0.25">
      <c r="A3" s="802" t="s">
        <v>33</v>
      </c>
      <c r="B3" s="804" t="s">
        <v>23</v>
      </c>
      <c r="C3" s="806" t="s">
        <v>110</v>
      </c>
      <c r="D3" s="809" t="s">
        <v>24</v>
      </c>
      <c r="E3" s="810"/>
      <c r="F3" s="810"/>
      <c r="G3" s="810" t="s">
        <v>25</v>
      </c>
      <c r="H3" s="810"/>
      <c r="I3" s="810"/>
      <c r="J3" s="810" t="s">
        <v>26</v>
      </c>
      <c r="K3" s="810"/>
      <c r="L3" s="810"/>
      <c r="M3" s="810" t="s">
        <v>27</v>
      </c>
      <c r="N3" s="810"/>
      <c r="O3" s="810"/>
      <c r="P3" s="810" t="s">
        <v>118</v>
      </c>
      <c r="Q3" s="810"/>
      <c r="R3" s="810"/>
      <c r="S3" s="810" t="s">
        <v>119</v>
      </c>
      <c r="T3" s="810"/>
      <c r="U3" s="810"/>
      <c r="V3" s="810" t="s">
        <v>29</v>
      </c>
      <c r="W3" s="810"/>
      <c r="X3" s="810"/>
      <c r="Y3" s="810" t="s">
        <v>37</v>
      </c>
      <c r="Z3" s="812" t="s">
        <v>30</v>
      </c>
    </row>
    <row r="4" spans="1:27" ht="24.95" customHeight="1" x14ac:dyDescent="0.25">
      <c r="A4" s="803"/>
      <c r="B4" s="805"/>
      <c r="C4" s="807"/>
      <c r="D4" s="814" t="s">
        <v>31</v>
      </c>
      <c r="E4" s="811"/>
      <c r="F4" s="811"/>
      <c r="G4" s="811" t="s">
        <v>31</v>
      </c>
      <c r="H4" s="811"/>
      <c r="I4" s="811"/>
      <c r="J4" s="811" t="s">
        <v>31</v>
      </c>
      <c r="K4" s="811"/>
      <c r="L4" s="811"/>
      <c r="M4" s="811" t="s">
        <v>31</v>
      </c>
      <c r="N4" s="811"/>
      <c r="O4" s="811"/>
      <c r="P4" s="811" t="s">
        <v>31</v>
      </c>
      <c r="Q4" s="811"/>
      <c r="R4" s="811"/>
      <c r="S4" s="811" t="s">
        <v>31</v>
      </c>
      <c r="T4" s="811"/>
      <c r="U4" s="811"/>
      <c r="V4" s="811" t="s">
        <v>31</v>
      </c>
      <c r="W4" s="811"/>
      <c r="X4" s="811"/>
      <c r="Y4" s="811"/>
      <c r="Z4" s="813"/>
    </row>
    <row r="5" spans="1:27" ht="24.95" customHeight="1" thickBot="1" x14ac:dyDescent="0.3">
      <c r="A5" s="803"/>
      <c r="B5" s="805"/>
      <c r="C5" s="808"/>
      <c r="D5" s="270" t="s">
        <v>0</v>
      </c>
      <c r="E5" s="271" t="s">
        <v>1</v>
      </c>
      <c r="F5" s="271" t="s">
        <v>32</v>
      </c>
      <c r="G5" s="271" t="s">
        <v>0</v>
      </c>
      <c r="H5" s="271" t="s">
        <v>1</v>
      </c>
      <c r="I5" s="271" t="s">
        <v>32</v>
      </c>
      <c r="J5" s="271" t="s">
        <v>0</v>
      </c>
      <c r="K5" s="271" t="s">
        <v>1</v>
      </c>
      <c r="L5" s="271" t="s">
        <v>32</v>
      </c>
      <c r="M5" s="271" t="s">
        <v>0</v>
      </c>
      <c r="N5" s="271" t="s">
        <v>1</v>
      </c>
      <c r="O5" s="271" t="s">
        <v>32</v>
      </c>
      <c r="P5" s="271" t="s">
        <v>0</v>
      </c>
      <c r="Q5" s="271" t="s">
        <v>1</v>
      </c>
      <c r="R5" s="271" t="s">
        <v>32</v>
      </c>
      <c r="S5" s="271" t="s">
        <v>0</v>
      </c>
      <c r="T5" s="271" t="s">
        <v>1</v>
      </c>
      <c r="U5" s="271" t="s">
        <v>32</v>
      </c>
      <c r="V5" s="271" t="s">
        <v>0</v>
      </c>
      <c r="W5" s="271" t="s">
        <v>1</v>
      </c>
      <c r="X5" s="271" t="s">
        <v>32</v>
      </c>
      <c r="Y5" s="271" t="s">
        <v>33</v>
      </c>
      <c r="Z5" s="328" t="s">
        <v>32</v>
      </c>
    </row>
    <row r="6" spans="1:27" ht="20.100000000000001" customHeight="1" x14ac:dyDescent="0.3">
      <c r="A6" s="278">
        <v>1</v>
      </c>
      <c r="B6" s="279" t="str">
        <f>'Perioda 1'!F6</f>
        <v>Gjuhë amtare</v>
      </c>
      <c r="C6" s="280" t="s">
        <v>111</v>
      </c>
      <c r="D6" s="281">
        <f>COUNTIFS('Perioda 1'!D7:D46,"M",'Perioda 1'!F7:F46,"5")</f>
        <v>0</v>
      </c>
      <c r="E6" s="281">
        <f>COUNTIFS('Perioda 1'!D7:D46,"F",'Perioda 1'!F7:F46,"5")</f>
        <v>0</v>
      </c>
      <c r="F6" s="282" t="e">
        <f>((D6+E6)*100)/'Perioda 1'!C3</f>
        <v>#DIV/0!</v>
      </c>
      <c r="G6" s="281">
        <f>COUNTIFS('Perioda 1'!D7:D46,"M",'Perioda 1'!F7:F46,"4")</f>
        <v>0</v>
      </c>
      <c r="H6" s="281">
        <f>COUNTIFS('Perioda 1'!D7:D46,"F",'Perioda 1'!F7:F46,"4")</f>
        <v>0</v>
      </c>
      <c r="I6" s="282" t="e">
        <f>((G6+H6)*100)/'Perioda 1'!C3</f>
        <v>#DIV/0!</v>
      </c>
      <c r="J6" s="281">
        <f>COUNTIFS('Perioda 1'!D7:D46,"M",'Perioda 1'!F7:F46,"3")</f>
        <v>0</v>
      </c>
      <c r="K6" s="281">
        <f>COUNTIFS('Perioda 1'!D7:D46,"F",'Perioda 1'!F7:F46,"3")</f>
        <v>0</v>
      </c>
      <c r="L6" s="282" t="e">
        <f>((J6+K6)*100)/'Perioda 1'!C3</f>
        <v>#DIV/0!</v>
      </c>
      <c r="M6" s="281">
        <f>COUNTIFS('Perioda 1'!D7:D46,"M",'Perioda 1'!F7:F46,"2")</f>
        <v>0</v>
      </c>
      <c r="N6" s="281">
        <f>COUNTIFS('Perioda 1'!D7:D46,"F",'Perioda 1'!F7:F46,"2")</f>
        <v>0</v>
      </c>
      <c r="O6" s="282" t="e">
        <f>((M6+N6)*100)/'Perioda 1'!C3</f>
        <v>#DIV/0!</v>
      </c>
      <c r="P6" s="281">
        <f t="shared" ref="P6:Q16" si="0">SUM(D6,G6,J6,M6)</f>
        <v>0</v>
      </c>
      <c r="Q6" s="281">
        <f t="shared" si="0"/>
        <v>0</v>
      </c>
      <c r="R6" s="282" t="e">
        <f>((P6+Q6)*100)/'Perioda 1'!C3</f>
        <v>#DIV/0!</v>
      </c>
      <c r="S6" s="283">
        <f>COUNTIFS('Perioda 1'!D7:D46,"M",'Perioda 1'!F7:F46,"1")</f>
        <v>0</v>
      </c>
      <c r="T6" s="283">
        <f>COUNTIFS('Perioda 1'!D7:D46,"F",'Perioda 1'!F7:F46,"1")</f>
        <v>0</v>
      </c>
      <c r="U6" s="282" t="e">
        <f>((S6+T6)*100)/'Perioda 1'!C3</f>
        <v>#DIV/0!</v>
      </c>
      <c r="V6" s="281">
        <f>COUNTIFS(Ditari!D5:D124,"M",Ditari!F5:F124,"0")</f>
        <v>0</v>
      </c>
      <c r="W6" s="281">
        <f>COUNTIFS(Ditari!D5:D124,"F",Ditari!F5:F124,"0")</f>
        <v>0</v>
      </c>
      <c r="X6" s="282" t="e">
        <f>((V6+W6)*100)/'Perioda 1'!C3</f>
        <v>#DIV/0!</v>
      </c>
      <c r="Y6" s="284">
        <f>SUM(W6,V6,T6,S6,N6,M6,K6,J6,,H6,G6,E6,D6)</f>
        <v>0</v>
      </c>
      <c r="Z6" s="300" t="e">
        <f>((G32*(D6+E6))+(F32*(G6+H6))+(E32*(J6+K6))+(D32*(M6+N6))+(C32*(S6+T6)))/'Perioda 1'!K4</f>
        <v>#DIV/0!</v>
      </c>
      <c r="AA6" s="146"/>
    </row>
    <row r="7" spans="1:27" ht="20.100000000000001" customHeight="1" x14ac:dyDescent="0.25">
      <c r="A7" s="285">
        <v>2</v>
      </c>
      <c r="B7" s="264" t="str">
        <f>'Perioda 1'!G6</f>
        <v>Gjuhë angleze</v>
      </c>
      <c r="C7" s="265" t="s">
        <v>111</v>
      </c>
      <c r="D7" s="199">
        <f>COUNTIFS('Perioda 1'!D7:D46,"M",'Perioda 1'!G7:G46,"5")</f>
        <v>0</v>
      </c>
      <c r="E7" s="199">
        <f>COUNTIFS('Perioda 1'!D7:D46,"F",'Perioda 1'!G7:G46,"5")</f>
        <v>0</v>
      </c>
      <c r="F7" s="200" t="e">
        <f>((D7+E7)*100)/'Perioda 1'!C3</f>
        <v>#DIV/0!</v>
      </c>
      <c r="G7" s="199">
        <f>COUNTIFS('Perioda 1'!D7:D46,"M",'Perioda 1'!G7:G46,"4")</f>
        <v>0</v>
      </c>
      <c r="H7" s="199">
        <f>COUNTIFS('Perioda 1'!D7:D46,"F",'Perioda 1'!G7:G46,"4")</f>
        <v>0</v>
      </c>
      <c r="I7" s="200" t="e">
        <f>((G7+H7)*100)/'Perioda 1'!C3</f>
        <v>#DIV/0!</v>
      </c>
      <c r="J7" s="199">
        <f>COUNTIFS('Perioda 1'!D7:D46,"M",'Perioda 1'!G7:G46,"3")</f>
        <v>0</v>
      </c>
      <c r="K7" s="199">
        <f>COUNTIFS('Perioda 1'!D7:D46,"F",'Perioda 1'!G7:G46,"3")</f>
        <v>0</v>
      </c>
      <c r="L7" s="200" t="e">
        <f>((J7+K7)*100)/'Perioda 1'!C3</f>
        <v>#DIV/0!</v>
      </c>
      <c r="M7" s="199">
        <f>COUNTIFS('Perioda 1'!D7:D46,"M",'Perioda 1'!G7:G46,"2")</f>
        <v>0</v>
      </c>
      <c r="N7" s="199">
        <f>COUNTIFS('Perioda 1'!D7:D46,"F",'Perioda 1'!G7:G46,"2")</f>
        <v>0</v>
      </c>
      <c r="O7" s="200" t="e">
        <f>((M7+N7)*100)/'Perioda 1'!C3</f>
        <v>#DIV/0!</v>
      </c>
      <c r="P7" s="199">
        <f>SUM(D7,G7,J7,M7)</f>
        <v>0</v>
      </c>
      <c r="Q7" s="199">
        <f>SUM(E7,H7,K7,N7)</f>
        <v>0</v>
      </c>
      <c r="R7" s="200" t="e">
        <f>((P7+Q7)*100)/'Perioda 1'!C3</f>
        <v>#DIV/0!</v>
      </c>
      <c r="S7" s="201">
        <f>COUNTIFS('Perioda 1'!D7:D46,"M",'Perioda 1'!G7:G46,"1")</f>
        <v>0</v>
      </c>
      <c r="T7" s="201">
        <f>COUNTIFS('Perioda 1'!D7:D46,"F",'Perioda 1'!G7:G46,"1")</f>
        <v>0</v>
      </c>
      <c r="U7" s="200" t="e">
        <f>((S7+T7)*100)/'Perioda 1'!C3</f>
        <v>#DIV/0!</v>
      </c>
      <c r="V7" s="199">
        <f>COUNTIFS(Ditari!D5:D124,"M",Ditari!G5:G124,"0")</f>
        <v>0</v>
      </c>
      <c r="W7" s="199">
        <f>COUNTIFS(Ditari!D5:D124,"F",Ditari!G5:G124,"0")</f>
        <v>0</v>
      </c>
      <c r="X7" s="200" t="e">
        <f>((V7+W7)*100)/'Perioda 1'!C3</f>
        <v>#DIV/0!</v>
      </c>
      <c r="Y7" s="202">
        <f t="shared" ref="Y7:Y23" si="1">SUM(W7,V7,T7,S7,N7,M7,K7,J7,,H7,G7,E7,D7)</f>
        <v>0</v>
      </c>
      <c r="Z7" s="301" t="e">
        <f>((G32*(D7+E7))+(F32*(G7+H7))+(E32*(J7+K7))+(D32*(M7+N7))+(C32*(S7+T7)))/'Perioda 1'!K4</f>
        <v>#DIV/0!</v>
      </c>
    </row>
    <row r="8" spans="1:27" ht="20.100000000000001" customHeight="1" thickBot="1" x14ac:dyDescent="0.3">
      <c r="A8" s="286">
        <v>3</v>
      </c>
      <c r="B8" s="287">
        <f>'Perioda 1'!H6</f>
        <v>0</v>
      </c>
      <c r="C8" s="288" t="s">
        <v>111</v>
      </c>
      <c r="D8" s="289">
        <f>COUNTIFS('Perioda 1'!D7:D46,"M",'Perioda 1'!H7:H46,"5")</f>
        <v>0</v>
      </c>
      <c r="E8" s="289">
        <f>COUNTIFS('Perioda 1'!D7:D46,"F",'Perioda 1'!H7:H46,"5")</f>
        <v>0</v>
      </c>
      <c r="F8" s="290" t="e">
        <f>((D8+E8)*100)/'Perioda 1'!C3</f>
        <v>#DIV/0!</v>
      </c>
      <c r="G8" s="289">
        <f>COUNTIFS('Perioda 1'!D7:D46,"M",'Perioda 1'!H7:H46,"4")</f>
        <v>0</v>
      </c>
      <c r="H8" s="289">
        <f>COUNTIFS('Perioda 1'!D7:D46,"F",'Perioda 1'!H7:H46,"4")</f>
        <v>0</v>
      </c>
      <c r="I8" s="290" t="e">
        <f>((G8+H8)*100)/'Perioda 1'!C3</f>
        <v>#DIV/0!</v>
      </c>
      <c r="J8" s="289">
        <f>COUNTIFS('Perioda 1'!D7:D46,"M",'Perioda 1'!H7:H46,"3")</f>
        <v>0</v>
      </c>
      <c r="K8" s="291">
        <f>COUNTIFS('Perioda 1'!D7:D46,"F",'Perioda 1'!H7:H46,"3")</f>
        <v>0</v>
      </c>
      <c r="L8" s="290" t="e">
        <f>((J8+K8)*100)/'Perioda 1'!C3</f>
        <v>#DIV/0!</v>
      </c>
      <c r="M8" s="289">
        <f>COUNTIFS('Perioda 1'!D7:D46,"M",'Perioda 1'!H7:H46,"2")</f>
        <v>0</v>
      </c>
      <c r="N8" s="292">
        <f>COUNTIFS('Perioda 1'!D7:D46,"F",'Perioda 1'!H7:H46,"2")</f>
        <v>0</v>
      </c>
      <c r="O8" s="290" t="e">
        <f>((M8+N8)*100)/'Perioda 1'!C3</f>
        <v>#DIV/0!</v>
      </c>
      <c r="P8" s="289">
        <f>SUM(D8,G8,J8,M8)</f>
        <v>0</v>
      </c>
      <c r="Q8" s="289">
        <f>SUM(E8,H8,K8,N8)</f>
        <v>0</v>
      </c>
      <c r="R8" s="290" t="e">
        <f>((P8+Q8)*100)/'Perioda 1'!C3</f>
        <v>#DIV/0!</v>
      </c>
      <c r="S8" s="293">
        <f>COUNTIFS('Perioda 1'!D7:D46,"M",'Perioda 1'!H7:H46,"1")</f>
        <v>0</v>
      </c>
      <c r="T8" s="293">
        <f>COUNTIFS('Perioda 1'!D7:D46,"F",'Perioda 1'!H7:H46,"1")</f>
        <v>0</v>
      </c>
      <c r="U8" s="290" t="e">
        <f>((S8+T8)*100)/'Perioda 1'!C3</f>
        <v>#DIV/0!</v>
      </c>
      <c r="V8" s="289">
        <f>COUNTIFS(Ditari!D5:D124,"M",Ditari!H5:H124,"0")</f>
        <v>0</v>
      </c>
      <c r="W8" s="289">
        <f>COUNTIFS(Ditari!D5:D124,"F",Ditari!H5:H124,"0")</f>
        <v>0</v>
      </c>
      <c r="X8" s="290" t="e">
        <f>((V8+W8)*100)/'Perioda 1'!C3</f>
        <v>#DIV/0!</v>
      </c>
      <c r="Y8" s="294">
        <f t="shared" si="1"/>
        <v>0</v>
      </c>
      <c r="Z8" s="316" t="e">
        <f>((G32*(D8+E8))+(F32*(G8+H8))+(E32*(J8+K8))+(D32*(M8+N8))+(C32*(S8+T8)))/'Perioda 1'!K4</f>
        <v>#DIV/0!</v>
      </c>
    </row>
    <row r="9" spans="1:27" ht="20.100000000000001" customHeight="1" x14ac:dyDescent="0.25">
      <c r="A9" s="278">
        <v>4</v>
      </c>
      <c r="B9" s="279" t="str">
        <f>'Perioda 1'!I6</f>
        <v>Edukatë muzikore</v>
      </c>
      <c r="C9" s="280" t="s">
        <v>111</v>
      </c>
      <c r="D9" s="281">
        <f>COUNTIFS('Perioda 1'!D7:D46,"M",'Perioda 1'!I7:I46,"5")</f>
        <v>0</v>
      </c>
      <c r="E9" s="281">
        <f>COUNTIFS('Perioda 1'!D7:D46,"F",'Perioda 1'!I7:I46,"5")</f>
        <v>0</v>
      </c>
      <c r="F9" s="282" t="e">
        <f>((D9+E9)*100)/'Perioda 1'!C3</f>
        <v>#DIV/0!</v>
      </c>
      <c r="G9" s="281">
        <f>COUNTIFS('Perioda 1'!D7:D46,"M",'Perioda 1'!I7:I46,"4")</f>
        <v>0</v>
      </c>
      <c r="H9" s="281">
        <f>COUNTIFS('Perioda 1'!D7:D46,"F",'Perioda 1'!I7:I46,"4")</f>
        <v>0</v>
      </c>
      <c r="I9" s="282" t="e">
        <f>((G9+H9)*100)/'Perioda 1'!C3</f>
        <v>#DIV/0!</v>
      </c>
      <c r="J9" s="281">
        <f>COUNTIFS('Perioda 1'!D7:D46,"M",'Perioda 1'!I7:I46,"3")</f>
        <v>0</v>
      </c>
      <c r="K9" s="281">
        <f>COUNTIFS('Perioda 1'!D7:D46,"F",'Perioda 1'!I7:I46,"3")</f>
        <v>0</v>
      </c>
      <c r="L9" s="282" t="e">
        <f>((J9+K9)*100)/'Perioda 1'!C3</f>
        <v>#DIV/0!</v>
      </c>
      <c r="M9" s="281">
        <f>COUNTIFS('Perioda 1'!D7:D46,"M",'Perioda 1'!I7:I46,"2")</f>
        <v>0</v>
      </c>
      <c r="N9" s="281">
        <f>COUNTIFS('Perioda 1'!D7:D46,"F",'Perioda 1'!I7:I46,"2")</f>
        <v>0</v>
      </c>
      <c r="O9" s="282" t="e">
        <f>((M9+N9)*100)/'Perioda 1'!C3</f>
        <v>#DIV/0!</v>
      </c>
      <c r="P9" s="281">
        <f t="shared" si="0"/>
        <v>0</v>
      </c>
      <c r="Q9" s="281">
        <f t="shared" si="0"/>
        <v>0</v>
      </c>
      <c r="R9" s="282" t="e">
        <f>((P9+Q9)*100)/'Perioda 1'!C3</f>
        <v>#DIV/0!</v>
      </c>
      <c r="S9" s="283">
        <f>COUNTIFS('Perioda 1'!D7:D46,"M",'Perioda 1'!I7:I46,"1")</f>
        <v>0</v>
      </c>
      <c r="T9" s="283">
        <f>COUNTIFS('Perioda 1'!D7:D46,"F",'Perioda 1'!I7:I46,"1")</f>
        <v>0</v>
      </c>
      <c r="U9" s="282" t="e">
        <f>((S9+T9)*100)/'Perioda 1'!C3</f>
        <v>#DIV/0!</v>
      </c>
      <c r="V9" s="281">
        <f>COUNTIFS(Ditari!D5:D124,"M",Ditari!I5:I124,"0")</f>
        <v>0</v>
      </c>
      <c r="W9" s="281">
        <f>COUNTIFS(Ditari!D5:D124,"F",Ditari!I5:I124,"0")</f>
        <v>0</v>
      </c>
      <c r="X9" s="282" t="e">
        <f>((V9+W9)*100)/'Perioda 1'!C3</f>
        <v>#DIV/0!</v>
      </c>
      <c r="Y9" s="284">
        <f t="shared" si="1"/>
        <v>0</v>
      </c>
      <c r="Z9" s="300" t="e">
        <f>((G32*(D9+E9))+(F32*(G9+H9))+(E32*(J9+K9))+(D32*(M9+N9))+(C32*(S9+T9)))/'Perioda 1'!K4</f>
        <v>#DIV/0!</v>
      </c>
    </row>
    <row r="10" spans="1:27" ht="20.100000000000001" customHeight="1" thickBot="1" x14ac:dyDescent="0.3">
      <c r="A10" s="286">
        <v>5</v>
      </c>
      <c r="B10" s="287" t="str">
        <f>'Perioda 1'!J6</f>
        <v>Edukatë Figurative</v>
      </c>
      <c r="C10" s="288" t="s">
        <v>111</v>
      </c>
      <c r="D10" s="289">
        <f>COUNTIFS('Perioda 1'!D7:D46,"M",'Perioda 1'!J7:J46,"5")</f>
        <v>0</v>
      </c>
      <c r="E10" s="289">
        <f>COUNTIFS('Perioda 1'!D7:D46,"F",'Perioda 1'!J7:J46,"5")</f>
        <v>0</v>
      </c>
      <c r="F10" s="290" t="e">
        <f>((D10+E10)*100)/'Perioda 1'!C3</f>
        <v>#DIV/0!</v>
      </c>
      <c r="G10" s="289">
        <f>COUNTIFS('Perioda 1'!D7:D46,"M",'Perioda 1'!J7:J46,"4")</f>
        <v>0</v>
      </c>
      <c r="H10" s="289">
        <f>COUNTIFS('Perioda 1'!D7:D46,"F",'Perioda 1'!J7:J46,"4")</f>
        <v>0</v>
      </c>
      <c r="I10" s="290" t="e">
        <f>((G10+H10)*100)/'Perioda 1'!C3</f>
        <v>#DIV/0!</v>
      </c>
      <c r="J10" s="289">
        <f>COUNTIFS('Perioda 1'!D7:D46,"M",'Perioda 1'!J7:J46,"3")</f>
        <v>0</v>
      </c>
      <c r="K10" s="289">
        <f>COUNTIFS('Perioda 1'!D7:D46,"F",'Perioda 1'!J7:J46,"3")</f>
        <v>0</v>
      </c>
      <c r="L10" s="290" t="e">
        <f>((J10+K10)*100)/'Perioda 1'!C3</f>
        <v>#DIV/0!</v>
      </c>
      <c r="M10" s="289">
        <f>COUNTIFS('Perioda 1'!D7:D46,"M",'Perioda 1'!J7:J46,"2")</f>
        <v>0</v>
      </c>
      <c r="N10" s="289">
        <f>COUNTIFS('Perioda 1'!D7:D46,"F",'Perioda 1'!J7:J46,"2")</f>
        <v>0</v>
      </c>
      <c r="O10" s="290" t="e">
        <f>((M10+N10)*100)/'Perioda 1'!C3</f>
        <v>#DIV/0!</v>
      </c>
      <c r="P10" s="289">
        <f t="shared" si="0"/>
        <v>0</v>
      </c>
      <c r="Q10" s="289">
        <f t="shared" si="0"/>
        <v>0</v>
      </c>
      <c r="R10" s="290" t="e">
        <f>((P10+Q10)*100)/'Perioda 1'!C3</f>
        <v>#DIV/0!</v>
      </c>
      <c r="S10" s="289">
        <f>COUNTIFS('Perioda 1'!D7:D46,"M",'Perioda 1'!J7:J46,"1")</f>
        <v>0</v>
      </c>
      <c r="T10" s="293">
        <f>COUNTIFS('Perioda 1'!D7:D46,"F",'Perioda 1'!J7:J46,"1")</f>
        <v>0</v>
      </c>
      <c r="U10" s="290" t="e">
        <f>((S10+T10)*100)/'Perioda 1'!C3</f>
        <v>#DIV/0!</v>
      </c>
      <c r="V10" s="289">
        <f>COUNTIFS(Ditari!D5:D124,"M",Ditari!J5:J124,"0")</f>
        <v>0</v>
      </c>
      <c r="W10" s="289">
        <f>COUNTIFS(Ditari!D5:D124,"F",Ditari!J5:J124,"0")</f>
        <v>0</v>
      </c>
      <c r="X10" s="290" t="e">
        <f>((V10+W10)*100)/'Perioda 1'!C3</f>
        <v>#DIV/0!</v>
      </c>
      <c r="Y10" s="294">
        <f t="shared" si="1"/>
        <v>0</v>
      </c>
      <c r="Z10" s="316" t="e">
        <f>((G32*(D10+E10))+(F32*(G10+H10))+(E32*(J10+K10))+(D32*(M10+N10))+(C32*(S10+T10)))/'Perioda 1'!K4</f>
        <v>#DIV/0!</v>
      </c>
    </row>
    <row r="11" spans="1:27" ht="20.100000000000001" customHeight="1" thickBot="1" x14ac:dyDescent="0.3">
      <c r="A11" s="295">
        <v>6</v>
      </c>
      <c r="B11" s="267" t="str">
        <f>'Perioda 1'!K6</f>
        <v>Matematikë</v>
      </c>
      <c r="C11" s="296" t="s">
        <v>111</v>
      </c>
      <c r="D11" s="203">
        <f>COUNTIFS('Perioda 1'!D7:D46,"M",'Perioda 1'!K7:K46,"5")</f>
        <v>0</v>
      </c>
      <c r="E11" s="204">
        <f>COUNTIFS('Perioda 1'!D7:D46,"F",'Perioda 1'!K7:K46,"5")</f>
        <v>0</v>
      </c>
      <c r="F11" s="297" t="e">
        <f>((D11+E11)*100)/'Perioda 1'!C3</f>
        <v>#DIV/0!</v>
      </c>
      <c r="G11" s="204">
        <f>COUNTIFS('Perioda 1'!D7:D46,"M",'Perioda 1'!K7:K46,"4")</f>
        <v>0</v>
      </c>
      <c r="H11" s="204">
        <f>COUNTIFS('Perioda 1'!D7:D46,"F",'Perioda 1'!K7:K46,"4")</f>
        <v>0</v>
      </c>
      <c r="I11" s="297" t="e">
        <f>((G11+H11)*100)/'Perioda 1'!C3</f>
        <v>#DIV/0!</v>
      </c>
      <c r="J11" s="204">
        <f>COUNTIFS('Perioda 1'!D7:D46,"M",'Perioda 1'!K7:K46,"3")</f>
        <v>0</v>
      </c>
      <c r="K11" s="204">
        <f>COUNTIFS('Perioda 1'!D7:D46,"F",'Perioda 1'!K7:K46,"3")</f>
        <v>0</v>
      </c>
      <c r="L11" s="297" t="e">
        <f>((J11+K11)*100)/'Perioda 1'!C3</f>
        <v>#DIV/0!</v>
      </c>
      <c r="M11" s="204">
        <f>COUNTIFS('Perioda 1'!D7:D46,"M",'Perioda 1'!K7:K46,"2")</f>
        <v>0</v>
      </c>
      <c r="N11" s="204">
        <f>COUNTIFS('Perioda 1'!D7:D46,"F",'Perioda 1'!K7:K46,"2")</f>
        <v>0</v>
      </c>
      <c r="O11" s="297" t="e">
        <f>((M11+N11)*100)/'Perioda 1'!C3</f>
        <v>#DIV/0!</v>
      </c>
      <c r="P11" s="204">
        <f t="shared" si="0"/>
        <v>0</v>
      </c>
      <c r="Q11" s="204">
        <f t="shared" si="0"/>
        <v>0</v>
      </c>
      <c r="R11" s="297" t="e">
        <f>((P11+Q11)*100)/'Perioda 1'!C3</f>
        <v>#DIV/0!</v>
      </c>
      <c r="S11" s="204">
        <f>COUNTIFS('Perioda 1'!D7:D46,"M",'Perioda 1'!K7:K46,"1")</f>
        <v>0</v>
      </c>
      <c r="T11" s="204">
        <f>COUNTIFS('Perioda 1'!D7:D46,"F",'Perioda 1'!K7:K46,"1")</f>
        <v>0</v>
      </c>
      <c r="U11" s="297" t="e">
        <f>((S11+T11)*100)/'Perioda 1'!C3</f>
        <v>#DIV/0!</v>
      </c>
      <c r="V11" s="204">
        <f>COUNTIFS(Ditari!D5:D124,"M",Ditari!K5:K124,"0")</f>
        <v>0</v>
      </c>
      <c r="W11" s="204">
        <f>COUNTIFS(Ditari!D5:D124,"F",Ditari!K5:K124,"0")</f>
        <v>0</v>
      </c>
      <c r="X11" s="297" t="e">
        <f>((V11+W11)*100)/'Perioda 1'!C3</f>
        <v>#DIV/0!</v>
      </c>
      <c r="Y11" s="205">
        <f t="shared" si="1"/>
        <v>0</v>
      </c>
      <c r="Z11" s="343" t="e">
        <f>((G32*(D11+E11))+(F32*(G11+H11))+(E32*(J11+K11))+(D32*(M11+N11))+(C32*(S11+T11)))/'Perioda 1'!K4</f>
        <v>#DIV/0!</v>
      </c>
    </row>
    <row r="12" spans="1:27" ht="20.100000000000001" customHeight="1" x14ac:dyDescent="0.25">
      <c r="A12" s="278">
        <v>7</v>
      </c>
      <c r="B12" s="279" t="str">
        <f>'Perioda 1'!L6</f>
        <v>Njeriu dhe natyra</v>
      </c>
      <c r="C12" s="280" t="s">
        <v>111</v>
      </c>
      <c r="D12" s="281">
        <f>COUNTIFS('Perioda 1'!D7:D46,"M",'Perioda 1'!L7:L46,"5")</f>
        <v>0</v>
      </c>
      <c r="E12" s="281">
        <f>COUNTIFS('Perioda 1'!D7:D46,"F",'Perioda 1'!L7:L46,"5")</f>
        <v>0</v>
      </c>
      <c r="F12" s="282" t="e">
        <f>((D12+E12)*100)/'Perioda 1'!C3</f>
        <v>#DIV/0!</v>
      </c>
      <c r="G12" s="281">
        <f>COUNTIFS('Perioda 1'!D7:D46,"M",'Perioda 1'!L7:L46,"4")</f>
        <v>0</v>
      </c>
      <c r="H12" s="281">
        <f>COUNTIFS('Perioda 1'!D7:D46,"F",'Perioda 1'!L7:L46,"4")</f>
        <v>0</v>
      </c>
      <c r="I12" s="282" t="e">
        <f>((G12+H12)*100)/'Perioda 1'!C3</f>
        <v>#DIV/0!</v>
      </c>
      <c r="J12" s="281">
        <f>COUNTIFS('Perioda 1'!D7:D46,"M",'Perioda 1'!L7:L46,"3")</f>
        <v>0</v>
      </c>
      <c r="K12" s="281">
        <f>COUNTIFS('Perioda 1'!D7:D46,"F",'Perioda 1'!L7:L46,"3")</f>
        <v>0</v>
      </c>
      <c r="L12" s="282" t="e">
        <f>((J12+K12)*100)/'Perioda 1'!C3</f>
        <v>#DIV/0!</v>
      </c>
      <c r="M12" s="281">
        <f>COUNTIFS('Perioda 1'!D7:D46,"M",'Perioda 1'!L7:L46,"2")</f>
        <v>0</v>
      </c>
      <c r="N12" s="281">
        <f>COUNTIFS('Perioda 1'!D7:D46,"F",'Perioda 1'!L7:L46,"2")</f>
        <v>0</v>
      </c>
      <c r="O12" s="282" t="e">
        <f>((M12+N12)*100)/'Perioda 1'!C3</f>
        <v>#DIV/0!</v>
      </c>
      <c r="P12" s="281">
        <f t="shared" si="0"/>
        <v>0</v>
      </c>
      <c r="Q12" s="281">
        <f t="shared" si="0"/>
        <v>0</v>
      </c>
      <c r="R12" s="282" t="e">
        <f>((P12+Q12)*100)/'Perioda 1'!C3</f>
        <v>#DIV/0!</v>
      </c>
      <c r="S12" s="281">
        <f>COUNTIFS('Perioda 1'!D7:D46,"M",'Perioda 1'!L7:L46,"1")</f>
        <v>0</v>
      </c>
      <c r="T12" s="281">
        <f>COUNTIFS('Perioda 1'!D7:D46,"F",'Perioda 1'!L7:L46,"1")</f>
        <v>0</v>
      </c>
      <c r="U12" s="282" t="e">
        <f>((S12+T12)*100)/'Perioda 1'!C3</f>
        <v>#DIV/0!</v>
      </c>
      <c r="V12" s="281">
        <f>COUNTIFS(Ditari!D5:D124,"M",Ditari!L5:L124,"0")</f>
        <v>0</v>
      </c>
      <c r="W12" s="281">
        <f>COUNTIFS(Ditari!D5:D124,"F",Ditari!L5:L124,"0")</f>
        <v>0</v>
      </c>
      <c r="X12" s="282" t="e">
        <f>((V12+W12)*100)/'Perioda 1'!C3</f>
        <v>#DIV/0!</v>
      </c>
      <c r="Y12" s="284">
        <f t="shared" si="1"/>
        <v>0</v>
      </c>
      <c r="Z12" s="300" t="e">
        <f>((G32*(D12+E12))+(F32*(G12+H12))+(E32*(J12+K12))+(D32*(M12+N12))+(C32*(S12+T12)))/'Perioda 1'!K4</f>
        <v>#DIV/0!</v>
      </c>
    </row>
    <row r="13" spans="1:27" ht="20.100000000000001" customHeight="1" x14ac:dyDescent="0.25">
      <c r="A13" s="298">
        <v>8</v>
      </c>
      <c r="B13" s="264">
        <f>'Perioda 1'!M6</f>
        <v>0</v>
      </c>
      <c r="C13" s="265" t="s">
        <v>111</v>
      </c>
      <c r="D13" s="199">
        <f>COUNTIFS('Perioda 1'!D7:D46,"M",'Perioda 1'!M7:M46,"5")</f>
        <v>0</v>
      </c>
      <c r="E13" s="199">
        <f>COUNTIFS('Perioda 1'!D7:D46,"F",'Perioda 1'!M7:M46,"5")</f>
        <v>0</v>
      </c>
      <c r="F13" s="200" t="e">
        <f>((D13+E13)*100)/'Perioda 1'!C3</f>
        <v>#DIV/0!</v>
      </c>
      <c r="G13" s="199">
        <f>COUNTIFS('Perioda 1'!D7:D46,"M",'Perioda 1'!M7:M46,"4")</f>
        <v>0</v>
      </c>
      <c r="H13" s="199">
        <f>COUNTIFS('Perioda 1'!D7:D46,"F",'Perioda 1'!M7:M46,"4")</f>
        <v>0</v>
      </c>
      <c r="I13" s="200" t="e">
        <f>((G13+H13)*100)/'Perioda 1'!C3</f>
        <v>#DIV/0!</v>
      </c>
      <c r="J13" s="199">
        <f>COUNTIFS('Perioda 1'!D7:D46,"M",'Perioda 1'!M7:M46,"3")</f>
        <v>0</v>
      </c>
      <c r="K13" s="199">
        <f>COUNTIFS('Perioda 1'!D7:D46,"F",'Perioda 1'!M7:M46,"3")</f>
        <v>0</v>
      </c>
      <c r="L13" s="200" t="e">
        <f>((J13+K13)*100)/'Perioda 1'!C3</f>
        <v>#DIV/0!</v>
      </c>
      <c r="M13" s="199">
        <f>COUNTIFS('Perioda 1'!D7:D46,"M",'Perioda 1'!M7:M46,"2")</f>
        <v>0</v>
      </c>
      <c r="N13" s="199">
        <f>COUNTIFS('Perioda 1'!D7:D46,"F",'Perioda 1'!M7:M46,"2")</f>
        <v>0</v>
      </c>
      <c r="O13" s="200" t="e">
        <f>((M13+N13)*100)/'Perioda 1'!C3</f>
        <v>#DIV/0!</v>
      </c>
      <c r="P13" s="199">
        <f t="shared" si="0"/>
        <v>0</v>
      </c>
      <c r="Q13" s="199">
        <f t="shared" si="0"/>
        <v>0</v>
      </c>
      <c r="R13" s="200" t="e">
        <f>((P13+Q13)*100)/'Perioda 1'!C3</f>
        <v>#DIV/0!</v>
      </c>
      <c r="S13" s="199">
        <f>COUNTIFS('Perioda 1'!D7:D46,"M",'Perioda 1'!M7:M46,"1")</f>
        <v>0</v>
      </c>
      <c r="T13" s="199">
        <f>COUNTIFS('Perioda 1'!D7:D46,"F",'Perioda 1'!M7:M46,"1")</f>
        <v>0</v>
      </c>
      <c r="U13" s="200" t="e">
        <f>((S13+T13)*100)/'Perioda 1'!C3</f>
        <v>#DIV/0!</v>
      </c>
      <c r="V13" s="199">
        <f>COUNTIFS(Ditari!D5:D124,"M",Ditari!M5:M124,"0")</f>
        <v>0</v>
      </c>
      <c r="W13" s="199">
        <f>COUNTIFS(Ditari!D5:D124,"F",Ditari!M5:M124,"0")</f>
        <v>0</v>
      </c>
      <c r="X13" s="200" t="e">
        <f>((V13+W13)*100)/'Perioda 1'!C3</f>
        <v>#DIV/0!</v>
      </c>
      <c r="Y13" s="206">
        <f t="shared" si="1"/>
        <v>0</v>
      </c>
      <c r="Z13" s="301" t="e">
        <f>((G32*(D13+E13))+(F32*(G13+H13))+(E32*(J13+K13))+(D32*(M13+N13))+(C32*(S13+T13)))/'Perioda 1'!K4</f>
        <v>#DIV/0!</v>
      </c>
    </row>
    <row r="14" spans="1:27" ht="20.100000000000001" customHeight="1" thickBot="1" x14ac:dyDescent="0.3">
      <c r="A14" s="286">
        <v>9</v>
      </c>
      <c r="B14" s="287">
        <f>'Perioda 1'!N6</f>
        <v>0</v>
      </c>
      <c r="C14" s="288" t="s">
        <v>111</v>
      </c>
      <c r="D14" s="289">
        <f>COUNTIFS('Perioda 1'!D7:D46,"M",'Perioda 1'!N7:N46,"5")</f>
        <v>0</v>
      </c>
      <c r="E14" s="289">
        <f>COUNTIFS('Perioda 1'!D7:D46,"F",'Perioda 1'!N7:N46,"5")</f>
        <v>0</v>
      </c>
      <c r="F14" s="290" t="e">
        <f>((D14+E14)*100)/'Perioda 1'!C3</f>
        <v>#DIV/0!</v>
      </c>
      <c r="G14" s="289">
        <f>COUNTIFS('Perioda 1'!D7:D46,"M",'Perioda 1'!N7:N46,"4")</f>
        <v>0</v>
      </c>
      <c r="H14" s="289">
        <f>COUNTIFS('Perioda 1'!D7:D46,"F",'Perioda 1'!N7:N46,"4")</f>
        <v>0</v>
      </c>
      <c r="I14" s="290" t="e">
        <f>((G14+H14)*100)/'Perioda 1'!C3</f>
        <v>#DIV/0!</v>
      </c>
      <c r="J14" s="289">
        <f>COUNTIFS('Perioda 1'!D7:D46,"M",'Perioda 1'!N7:N46,"3")</f>
        <v>0</v>
      </c>
      <c r="K14" s="289">
        <f>COUNTIFS('Perioda 1'!D7:D46,"F",'Perioda 1'!N7:N46,"3")</f>
        <v>0</v>
      </c>
      <c r="L14" s="290" t="e">
        <f>((J14+K14)*100)/'Perioda 1'!C3</f>
        <v>#DIV/0!</v>
      </c>
      <c r="M14" s="289">
        <f>COUNTIFS('Perioda 1'!D7:D46,"M",'Perioda 1'!N7:N46,"2")</f>
        <v>0</v>
      </c>
      <c r="N14" s="289">
        <f>COUNTIFS('Perioda 1'!D7:D46,"F",'Perioda 1'!N7:N46,"2")</f>
        <v>0</v>
      </c>
      <c r="O14" s="290" t="e">
        <f>((M14+N14)*100)/'Perioda 1'!C3</f>
        <v>#DIV/0!</v>
      </c>
      <c r="P14" s="289">
        <f t="shared" si="0"/>
        <v>0</v>
      </c>
      <c r="Q14" s="289">
        <f t="shared" si="0"/>
        <v>0</v>
      </c>
      <c r="R14" s="290" t="e">
        <f>((P14+Q14)*100)/'Perioda 1'!C3</f>
        <v>#DIV/0!</v>
      </c>
      <c r="S14" s="289">
        <f>COUNTIFS('Perioda 1'!D7:D46,"M",'Perioda 1'!N7:N46,"1")</f>
        <v>0</v>
      </c>
      <c r="T14" s="289">
        <f>COUNTIFS('Perioda 1'!D7:D46,"F",'Perioda 1'!N7:N46,"1")</f>
        <v>0</v>
      </c>
      <c r="U14" s="290" t="e">
        <f>((S14+T14)*100)/'Perioda 1'!C3</f>
        <v>#DIV/0!</v>
      </c>
      <c r="V14" s="289">
        <f>COUNTIFS(Ditari!D5:D124,"M",Ditari!N5:N124,"0")</f>
        <v>0</v>
      </c>
      <c r="W14" s="289">
        <f>COUNTIFS(Ditari!D5:D124,"F",Ditari!N5:N124,"0")</f>
        <v>0</v>
      </c>
      <c r="X14" s="290" t="e">
        <f>((V14+W14)*100)/'Perioda 1'!C3</f>
        <v>#DIV/0!</v>
      </c>
      <c r="Y14" s="299">
        <f t="shared" si="1"/>
        <v>0</v>
      </c>
      <c r="Z14" s="316" t="e">
        <f>((G32*(D14+E14))+(F32*(G14+H14))+(E32*(J14+K14))+(D32*(M14+N14))+(C32*(S14+T14)))/'Perioda 1'!K4</f>
        <v>#DIV/0!</v>
      </c>
    </row>
    <row r="15" spans="1:27" ht="20.100000000000001" customHeight="1" x14ac:dyDescent="0.25">
      <c r="A15" s="260">
        <v>10</v>
      </c>
      <c r="B15" s="261" t="str">
        <f>'Perioda 1'!O6</f>
        <v>Shoqëria dhe mjedisi</v>
      </c>
      <c r="C15" s="273" t="s">
        <v>111</v>
      </c>
      <c r="D15" s="274">
        <f>COUNTIFS('Perioda 1'!D7:D46,"M",'Perioda 1'!O7:O46,"5")</f>
        <v>0</v>
      </c>
      <c r="E15" s="274">
        <f>COUNTIFS('Perioda 1'!D7:D46,"F",'Perioda 1'!O7:O46,"5")</f>
        <v>0</v>
      </c>
      <c r="F15" s="275" t="e">
        <f>((D15+E15)*100)/'Perioda 1'!C3</f>
        <v>#DIV/0!</v>
      </c>
      <c r="G15" s="274">
        <f>COUNTIFS('Perioda 1'!D7:D46,"M",'Perioda 1'!O7:O46,"4")</f>
        <v>0</v>
      </c>
      <c r="H15" s="274">
        <f>COUNTIFS('Perioda 1'!D7:D46,"F",'Perioda 1'!O7:O46,"4")</f>
        <v>0</v>
      </c>
      <c r="I15" s="275" t="e">
        <f>((G15+H15)*100)/'Perioda 1'!C3</f>
        <v>#DIV/0!</v>
      </c>
      <c r="J15" s="274">
        <f>COUNTIFS('Perioda 1'!D7:D46,"M",'Perioda 1'!O7:O46,"3")</f>
        <v>0</v>
      </c>
      <c r="K15" s="274">
        <f>COUNTIFS('Perioda 1'!D7:D46,"F",'Perioda 1'!O7:O46,"3")</f>
        <v>0</v>
      </c>
      <c r="L15" s="275" t="e">
        <f>((J15+K15)*100)/'Perioda 1'!C3</f>
        <v>#DIV/0!</v>
      </c>
      <c r="M15" s="274">
        <f>COUNTIFS('Perioda 1'!D7:D46,"M",'Perioda 1'!O7:O46,"2")</f>
        <v>0</v>
      </c>
      <c r="N15" s="274">
        <f>COUNTIFS('Perioda 1'!D7:D46,"F",'Perioda 1'!O7:O46,"2")</f>
        <v>0</v>
      </c>
      <c r="O15" s="275" t="e">
        <f>((M15+N15)*100)/'Perioda 1'!C3</f>
        <v>#DIV/0!</v>
      </c>
      <c r="P15" s="274">
        <f t="shared" si="0"/>
        <v>0</v>
      </c>
      <c r="Q15" s="274">
        <f t="shared" si="0"/>
        <v>0</v>
      </c>
      <c r="R15" s="275" t="e">
        <f>((P15+Q15)*100)/'Perioda 1'!C3</f>
        <v>#DIV/0!</v>
      </c>
      <c r="S15" s="274">
        <f>COUNTIFS('Perioda 1'!D7:D46,"M",'Perioda 1'!O7:O46,"1")</f>
        <v>0</v>
      </c>
      <c r="T15" s="274">
        <f>COUNTIFS('Perioda 1'!D7:D46,"F",'Perioda 1'!O7:O46,"1")</f>
        <v>0</v>
      </c>
      <c r="U15" s="275" t="e">
        <f>((S15+T15)*100)/'Perioda 1'!C3</f>
        <v>#DIV/0!</v>
      </c>
      <c r="V15" s="274">
        <f>COUNTIFS(Ditari!D5:D124,"M",Ditari!O5:O124,"0")</f>
        <v>0</v>
      </c>
      <c r="W15" s="274">
        <f>COUNTIFS(Ditari!D5:D124,"F",Ditari!O5:O124,"0")</f>
        <v>0</v>
      </c>
      <c r="X15" s="275" t="e">
        <f>((V15+W15)*100)/'Perioda 1'!C3</f>
        <v>#DIV/0!</v>
      </c>
      <c r="Y15" s="277">
        <f t="shared" si="1"/>
        <v>0</v>
      </c>
      <c r="Z15" s="300" t="e">
        <f>((G32*(D15+E15))+(F32*(G15+H15))+(E32*(J15+K15))+(D32*(M15+N15))+(C32*(S15+T15)))/'Perioda 1'!K4</f>
        <v>#DIV/0!</v>
      </c>
    </row>
    <row r="16" spans="1:27" ht="20.100000000000001" customHeight="1" x14ac:dyDescent="0.25">
      <c r="A16" s="263">
        <v>11</v>
      </c>
      <c r="B16" s="264">
        <f>'Perioda 1'!P6</f>
        <v>0</v>
      </c>
      <c r="C16" s="265" t="s">
        <v>111</v>
      </c>
      <c r="D16" s="199">
        <f>COUNTIFS('Perioda 1'!D7:D46,"M",'Perioda 1'!P7:P46,"5")</f>
        <v>0</v>
      </c>
      <c r="E16" s="199">
        <f>COUNTIFS('Perioda 1'!D7:D46,"F",'Perioda 1'!P7:P46,"5")</f>
        <v>0</v>
      </c>
      <c r="F16" s="200" t="e">
        <f>((D16+E16)*100)/'Perioda 1'!C3</f>
        <v>#DIV/0!</v>
      </c>
      <c r="G16" s="199">
        <f>COUNTIFS('Perioda 1'!D7:D46,"M",'Perioda 1'!P7:P46,"4")</f>
        <v>0</v>
      </c>
      <c r="H16" s="199">
        <f>COUNTIFS('Perioda 1'!D7:D46,"F",'Perioda 1'!P7:P46,"4")</f>
        <v>0</v>
      </c>
      <c r="I16" s="200" t="e">
        <f>((G16+H16)*100)/'Perioda 1'!C3</f>
        <v>#DIV/0!</v>
      </c>
      <c r="J16" s="199">
        <f>COUNTIFS('Perioda 1'!D7:D46,"M",'Perioda 1'!P7:P46,"3")</f>
        <v>0</v>
      </c>
      <c r="K16" s="199">
        <f>COUNTIFS('Perioda 1'!D7:D46,"F",'Perioda 1'!P7:P46,"3")</f>
        <v>0</v>
      </c>
      <c r="L16" s="200" t="e">
        <f>((J16+K16)*100)/'Perioda 1'!C3</f>
        <v>#DIV/0!</v>
      </c>
      <c r="M16" s="199">
        <f>COUNTIFS('Perioda 1'!D7:D46,"M",'Perioda 1'!P7:P46,"2")</f>
        <v>0</v>
      </c>
      <c r="N16" s="199">
        <f>COUNTIFS('Perioda 1'!D7:D46,"F",'Perioda 1'!P7:P46,"2")</f>
        <v>0</v>
      </c>
      <c r="O16" s="200" t="e">
        <f>((M16+N16)*100)/'Perioda 1'!C3</f>
        <v>#DIV/0!</v>
      </c>
      <c r="P16" s="199">
        <f t="shared" si="0"/>
        <v>0</v>
      </c>
      <c r="Q16" s="199">
        <f t="shared" si="0"/>
        <v>0</v>
      </c>
      <c r="R16" s="200" t="e">
        <f>((P16+Q16)*100)/'Perioda 1'!C3</f>
        <v>#DIV/0!</v>
      </c>
      <c r="S16" s="199">
        <f>COUNTIFS('Perioda 1'!D7:D46,"M",'Perioda 1'!P7:P46,"1")</f>
        <v>0</v>
      </c>
      <c r="T16" s="199">
        <f>COUNTIFS('Perioda 1'!D7:D46,"F",'Perioda 1'!P7:P46,"1")</f>
        <v>0</v>
      </c>
      <c r="U16" s="200" t="e">
        <f>((S16+T16)*100)/'Perioda 1'!C3</f>
        <v>#DIV/0!</v>
      </c>
      <c r="V16" s="199">
        <f>COUNTIFS(Ditari!D5:D124,"M",Ditari!P5:P124,"0")</f>
        <v>0</v>
      </c>
      <c r="W16" s="199">
        <f>COUNTIFS(Ditari!D5:D124,"F",Ditari!P5:P124,"0")</f>
        <v>0</v>
      </c>
      <c r="X16" s="200" t="e">
        <f>((V16+W16)*100)/'Perioda 1'!C3</f>
        <v>#DIV/0!</v>
      </c>
      <c r="Y16" s="202">
        <f t="shared" si="1"/>
        <v>0</v>
      </c>
      <c r="Z16" s="301" t="e">
        <f>((G32*(D16+E16))+(F32*(G16+H16))+(E32*(J16+K16))+(D32*(M16+N16))+(C32*(S16+T16)))/'Perioda 1'!K4</f>
        <v>#DIV/0!</v>
      </c>
    </row>
    <row r="17" spans="1:27" ht="20.100000000000001" customHeight="1" thickBot="1" x14ac:dyDescent="0.3">
      <c r="A17" s="268">
        <v>12</v>
      </c>
      <c r="B17" s="269">
        <f>'Perioda 1'!Q6</f>
        <v>0</v>
      </c>
      <c r="C17" s="272" t="s">
        <v>111</v>
      </c>
      <c r="D17" s="212">
        <f>COUNTIFS('Perioda 1'!D7:D46,"M",'Perioda 1'!Q7:Q46,"5")</f>
        <v>0</v>
      </c>
      <c r="E17" s="212">
        <f>COUNTIFS('Perioda 1'!D7:D46,"F",'Perioda 1'!Q7:Q46,"5")</f>
        <v>0</v>
      </c>
      <c r="F17" s="213" t="e">
        <f>((D17+E17)*100)/'Perioda 1'!C3</f>
        <v>#DIV/0!</v>
      </c>
      <c r="G17" s="212">
        <f>COUNTIFS('Perioda 1'!D7:D46,"M",'Perioda 1'!Q7:Q46,"4")</f>
        <v>0</v>
      </c>
      <c r="H17" s="212">
        <f>COUNTIFS('Perioda 1'!D7:D46,"F",'Perioda 1'!Q7:Q46,"4")</f>
        <v>0</v>
      </c>
      <c r="I17" s="213" t="e">
        <f>((G17+H17)*100)/'Perioda 1'!C3</f>
        <v>#DIV/0!</v>
      </c>
      <c r="J17" s="212">
        <f>COUNTIFS('Perioda 1'!D7:D46,"M",'Perioda 1'!Q7:Q46,"3")</f>
        <v>0</v>
      </c>
      <c r="K17" s="212">
        <f>COUNTIFS('Perioda 1'!D7:D46,"F",'Perioda 1'!Q7:Q46,"3")</f>
        <v>0</v>
      </c>
      <c r="L17" s="213" t="e">
        <f>((J17+K17)*100)/'Perioda 1'!C3</f>
        <v>#DIV/0!</v>
      </c>
      <c r="M17" s="212">
        <f>COUNTIFS('Perioda 1'!D7:D46,"M",'Perioda 1'!Q7:Q46,"2")</f>
        <v>0</v>
      </c>
      <c r="N17" s="212">
        <f>COUNTIFS('Perioda 1'!D7:D46,"F",'Perioda 1'!Q7:Q46,"2")</f>
        <v>0</v>
      </c>
      <c r="O17" s="213" t="e">
        <f>((M17+N17)*100)/'Perioda 1'!C3</f>
        <v>#DIV/0!</v>
      </c>
      <c r="P17" s="212">
        <f t="shared" ref="P17:Q23" si="2">SUM(D17,G17,J17,M17)</f>
        <v>0</v>
      </c>
      <c r="Q17" s="212">
        <f t="shared" si="2"/>
        <v>0</v>
      </c>
      <c r="R17" s="213" t="e">
        <f>((P17+Q17)*100)/'Perioda 1'!C3</f>
        <v>#DIV/0!</v>
      </c>
      <c r="S17" s="212">
        <f>COUNTIFS('Perioda 1'!D7:D46,"M",'Perioda 1'!Q7:Q46,"1")</f>
        <v>0</v>
      </c>
      <c r="T17" s="212">
        <f>COUNTIFS('Perioda 1'!D7:D46,"F",'Perioda 1'!Q7:Q46,"1")</f>
        <v>0</v>
      </c>
      <c r="U17" s="213" t="e">
        <f>((S17+T17)*100)/'Perioda 1'!C3</f>
        <v>#DIV/0!</v>
      </c>
      <c r="V17" s="212">
        <f>COUNTIFS(Ditari!D5:D124,"M",Ditari!Q5:Q124,"0")</f>
        <v>0</v>
      </c>
      <c r="W17" s="212">
        <f>COUNTIFS(Ditari!D5:D124,"F",Ditari!Q5:Q124,"0")</f>
        <v>0</v>
      </c>
      <c r="X17" s="213" t="e">
        <f>((V17+W17)*100)/'Perioda 1'!C3</f>
        <v>#DIV/0!</v>
      </c>
      <c r="Y17" s="303">
        <f t="shared" si="1"/>
        <v>0</v>
      </c>
      <c r="Z17" s="304" t="e">
        <f>((G32*(D17+E17))+(F32*(G17+H17))+(E32*(J17+K17))+(D32*(M17+N17))+(C32*(S17+T17)))/'Perioda 1'!K4</f>
        <v>#DIV/0!</v>
      </c>
    </row>
    <row r="18" spans="1:27" ht="20.100000000000001" customHeight="1" thickBot="1" x14ac:dyDescent="0.3">
      <c r="A18" s="306">
        <v>13</v>
      </c>
      <c r="B18" s="307" t="str">
        <f>'Perioda 1'!R6</f>
        <v>Shkathtësi për jetë</v>
      </c>
      <c r="C18" s="308" t="s">
        <v>111</v>
      </c>
      <c r="D18" s="309">
        <f>COUNTIFS('Perioda 1'!D7:D46,"M",'Perioda 1'!R7:R46,"5")</f>
        <v>0</v>
      </c>
      <c r="E18" s="310">
        <f>COUNTIFS('Perioda 1'!D7:D46,"F",'Perioda 1'!R7:R46,"5")</f>
        <v>0</v>
      </c>
      <c r="F18" s="311" t="e">
        <f>((D18+E18)*100)/'Perioda 1'!C3</f>
        <v>#DIV/0!</v>
      </c>
      <c r="G18" s="310">
        <f>COUNTIFS('Perioda 1'!D7:D46,"M",'Perioda 1'!R7:R46,"4")</f>
        <v>0</v>
      </c>
      <c r="H18" s="310">
        <f>COUNTIFS('Perioda 1'!D7:D46,"F",'Perioda 1'!R7:R46,"4")</f>
        <v>0</v>
      </c>
      <c r="I18" s="311" t="e">
        <f>((G18+H18)*100)/'Perioda 1'!C3</f>
        <v>#DIV/0!</v>
      </c>
      <c r="J18" s="310">
        <f>COUNTIFS('Perioda 1'!D7:D46,"M",'Perioda 1'!R7:R46,"3")</f>
        <v>0</v>
      </c>
      <c r="K18" s="310">
        <f>COUNTIFS('Perioda 1'!D7:D46,"F",'Perioda 1'!R7:R46,"3")</f>
        <v>0</v>
      </c>
      <c r="L18" s="311" t="e">
        <f>((J18+K18)*100)/'Perioda 1'!C3</f>
        <v>#DIV/0!</v>
      </c>
      <c r="M18" s="310">
        <f>COUNTIFS('Perioda 1'!D7:D46,"M",'Perioda 1'!R7:R46,"2")</f>
        <v>0</v>
      </c>
      <c r="N18" s="310">
        <f>COUNTIFS('Perioda 1'!D7:D46,"F",'Perioda 1'!R7:R46,"2")</f>
        <v>0</v>
      </c>
      <c r="O18" s="311" t="e">
        <f>((M18+N18)*100)/'Perioda 1'!C3</f>
        <v>#DIV/0!</v>
      </c>
      <c r="P18" s="310">
        <f t="shared" si="2"/>
        <v>0</v>
      </c>
      <c r="Q18" s="310">
        <f t="shared" si="2"/>
        <v>0</v>
      </c>
      <c r="R18" s="311" t="e">
        <f>((P18+Q18)*100)/'Perioda 1'!C3</f>
        <v>#DIV/0!</v>
      </c>
      <c r="S18" s="310">
        <f>COUNTIFS('Perioda 1'!D7:D46,"M",'Perioda 1'!R7:R46,"1")</f>
        <v>0</v>
      </c>
      <c r="T18" s="310">
        <f>COUNTIFS('Perioda 1'!D7:D46,"F",'Perioda 1'!R7:R46,"1")</f>
        <v>0</v>
      </c>
      <c r="U18" s="311" t="e">
        <f>((S18+T18)*100)/'Perioda 1'!C3</f>
        <v>#DIV/0!</v>
      </c>
      <c r="V18" s="310">
        <f>COUNTIFS(Ditari!D5:D124,"M",Ditari!R5:R124,"0")</f>
        <v>0</v>
      </c>
      <c r="W18" s="310">
        <f>COUNTIFS(Ditari!D5:D124,"F",Ditari!R5:R124,"0")</f>
        <v>0</v>
      </c>
      <c r="X18" s="311" t="e">
        <f>((V18+W18)*100)/'Perioda 1'!C3</f>
        <v>#DIV/0!</v>
      </c>
      <c r="Y18" s="312">
        <f t="shared" si="1"/>
        <v>0</v>
      </c>
      <c r="Z18" s="313" t="e">
        <f>((G32*(D18+E18))+(F32*(G18+H18))+(E32*(J18+K18))+(D32*(M18+N18))+(C32*(S18+T18)))/'Perioda 1'!K4</f>
        <v>#DIV/0!</v>
      </c>
    </row>
    <row r="19" spans="1:27" ht="20.100000000000001" customHeight="1" thickBot="1" x14ac:dyDescent="0.3">
      <c r="A19" s="306">
        <v>14</v>
      </c>
      <c r="B19" s="307" t="str">
        <f>'Perioda 1'!S6</f>
        <v>Edukatë fizike</v>
      </c>
      <c r="C19" s="308" t="s">
        <v>111</v>
      </c>
      <c r="D19" s="309">
        <f>COUNTIFS('Perioda 1'!D7:D46,"M",'Perioda 1'!S7:S46,"5")</f>
        <v>0</v>
      </c>
      <c r="E19" s="310">
        <f>COUNTIFS('Perioda 1'!D7:D46,"F",'Perioda 1'!S7:S46,"5")</f>
        <v>0</v>
      </c>
      <c r="F19" s="311" t="e">
        <f>((D19+E19)*100)/'Perioda 1'!C3</f>
        <v>#DIV/0!</v>
      </c>
      <c r="G19" s="310">
        <f>COUNTIFS('Perioda 1'!D7:D46,"M",'Perioda 1'!S7:S46,"4")</f>
        <v>0</v>
      </c>
      <c r="H19" s="310">
        <f>COUNTIFS('Perioda 1'!D7:D46,"F",'Perioda 1'!S7:S46,"4")</f>
        <v>0</v>
      </c>
      <c r="I19" s="311" t="e">
        <f>((G19+H19)*100)/'Perioda 1'!C3</f>
        <v>#DIV/0!</v>
      </c>
      <c r="J19" s="310">
        <f>COUNTIFS('Perioda 1'!D7:D46,"M",'Perioda 1'!S7:S46,"3")</f>
        <v>0</v>
      </c>
      <c r="K19" s="310">
        <f>COUNTIFS('Perioda 1'!D7:D46,"F",'Perioda 1'!S7:S46,"3")</f>
        <v>0</v>
      </c>
      <c r="L19" s="311" t="e">
        <f>((J19+K19)*100)/'Perioda 1'!C3</f>
        <v>#DIV/0!</v>
      </c>
      <c r="M19" s="310">
        <f>COUNTIFS('Perioda 1'!D7:D46,"M",'Perioda 1'!S7:S46,"2")</f>
        <v>0</v>
      </c>
      <c r="N19" s="310">
        <f>COUNTIFS('Perioda 1'!D7:D46,"F",'Perioda 1'!S7:S46,"2")</f>
        <v>0</v>
      </c>
      <c r="O19" s="311" t="e">
        <f>((M19+N19)*100)/'Perioda 1'!C3</f>
        <v>#DIV/0!</v>
      </c>
      <c r="P19" s="310">
        <f t="shared" si="2"/>
        <v>0</v>
      </c>
      <c r="Q19" s="310">
        <f t="shared" si="2"/>
        <v>0</v>
      </c>
      <c r="R19" s="311" t="e">
        <f>((P19+Q19)*100)/'Perioda 1'!C3</f>
        <v>#DIV/0!</v>
      </c>
      <c r="S19" s="310">
        <f>COUNTIFS('Perioda 1'!D7:D46,"M",'Perioda 1'!S7:S46,"1")</f>
        <v>0</v>
      </c>
      <c r="T19" s="310">
        <f>COUNTIFS('Perioda 1'!D7:D46,"F",'Perioda 1'!S7:S46,"1")</f>
        <v>0</v>
      </c>
      <c r="U19" s="311" t="e">
        <f>((S19+T19)*100)/'Perioda 1'!C3</f>
        <v>#DIV/0!</v>
      </c>
      <c r="V19" s="310">
        <f>COUNTIFS(Ditari!D5:D124,"M",Ditari!S5:S124,"0")</f>
        <v>0</v>
      </c>
      <c r="W19" s="310">
        <f>COUNTIFS(Ditari!D5:D124,"F",Ditari!S5:S124,"0")</f>
        <v>0</v>
      </c>
      <c r="X19" s="311" t="e">
        <f>((V19+W19)*100)/'Perioda 1'!C3</f>
        <v>#DIV/0!</v>
      </c>
      <c r="Y19" s="312">
        <f t="shared" si="1"/>
        <v>0</v>
      </c>
      <c r="Z19" s="313" t="e">
        <f>((G32*(D19+E19))+(F32*(G19+H19))+(E32*(J19+K19))+(D32*(M19+N19))+(C32*(S19+T19)))/'Perioda 1'!K4</f>
        <v>#DIV/0!</v>
      </c>
    </row>
    <row r="20" spans="1:27" ht="20.100000000000001" customHeight="1" x14ac:dyDescent="0.25">
      <c r="A20" s="314">
        <v>15</v>
      </c>
      <c r="B20" s="279" t="str">
        <f>'Perioda 1'!T6</f>
        <v xml:space="preserve"> MZ</v>
      </c>
      <c r="C20" s="280" t="s">
        <v>111</v>
      </c>
      <c r="D20" s="281">
        <f>COUNTIFS('Perioda 1'!D7:D46,"M",'Perioda 1'!T7:T46,"5")</f>
        <v>0</v>
      </c>
      <c r="E20" s="281">
        <f>COUNTIFS('Perioda 1'!D7:D46,"F",'Perioda 1'!T7:T46,"5")</f>
        <v>0</v>
      </c>
      <c r="F20" s="282" t="e">
        <f>((D20+E20)*100)/'Perioda 1'!C3</f>
        <v>#DIV/0!</v>
      </c>
      <c r="G20" s="281">
        <f>COUNTIFS('Perioda 1'!D7:D46,"M",'Perioda 1'!T7:T46,"4")</f>
        <v>0</v>
      </c>
      <c r="H20" s="281">
        <f>COUNTIFS('Perioda 1'!D7:D46,"F",'Perioda 1'!T7:T46,"4")</f>
        <v>0</v>
      </c>
      <c r="I20" s="282" t="e">
        <f>((G20+H20)*100)/'Perioda 1'!C3</f>
        <v>#DIV/0!</v>
      </c>
      <c r="J20" s="281">
        <f>COUNTIFS('Perioda 1'!D7:D46,"M",'Perioda 1'!T7:T46,"3")</f>
        <v>0</v>
      </c>
      <c r="K20" s="281">
        <f>COUNTIFS('Perioda 1'!D7:D46,"F",'Perioda 1'!T7:T46,"3")</f>
        <v>0</v>
      </c>
      <c r="L20" s="282" t="e">
        <f>((J20+K20)*100)/'Perioda 1'!C3</f>
        <v>#DIV/0!</v>
      </c>
      <c r="M20" s="281">
        <f>COUNTIFS('Perioda 1'!D7:D46,"M",'Perioda 1'!T7:T46,"2")</f>
        <v>0</v>
      </c>
      <c r="N20" s="281">
        <f>COUNTIFS('Perioda 1'!D7:D46,"F",'Perioda 1'!T7:T46,"2")</f>
        <v>0</v>
      </c>
      <c r="O20" s="282" t="e">
        <f>((M20+N20)*100)/'Perioda 1'!C3</f>
        <v>#DIV/0!</v>
      </c>
      <c r="P20" s="281">
        <f t="shared" si="2"/>
        <v>0</v>
      </c>
      <c r="Q20" s="281">
        <f t="shared" si="2"/>
        <v>0</v>
      </c>
      <c r="R20" s="282" t="e">
        <f>((P20+Q20)*100)/'Perioda 1'!C3</f>
        <v>#DIV/0!</v>
      </c>
      <c r="S20" s="281">
        <f>COUNTIFS('Perioda 1'!D7:D46,"M",'Perioda 1'!T7:T46,"1")</f>
        <v>0</v>
      </c>
      <c r="T20" s="281">
        <f>COUNTIFS('Perioda 1'!D7:D46,"F",'Perioda 1'!T7:T46,"1")</f>
        <v>0</v>
      </c>
      <c r="U20" s="282" t="e">
        <f>((S20+T20)*100)/'Perioda 1'!C3</f>
        <v>#DIV/0!</v>
      </c>
      <c r="V20" s="281">
        <f>COUNTIFS(Ditari!D5:D124,"M",Ditari!T5:T124,"0")</f>
        <v>0</v>
      </c>
      <c r="W20" s="281">
        <f>COUNTIFS(Ditari!D5:D124,"F",Ditari!T5:T124,"0")</f>
        <v>0</v>
      </c>
      <c r="X20" s="282" t="e">
        <f>((V20+W20)*100)/'Perioda 1'!C3</f>
        <v>#DIV/0!</v>
      </c>
      <c r="Y20" s="284">
        <f t="shared" si="1"/>
        <v>0</v>
      </c>
      <c r="Z20" s="300" t="e">
        <f>((G32*(D20+E20))+(F32*(G20+H20))+(E32*(J20+K20))+(D32*(M20+N20))+(C32*(S20+T20)))/'Perioda 1'!K4</f>
        <v>#DIV/0!</v>
      </c>
    </row>
    <row r="21" spans="1:27" ht="20.100000000000001" customHeight="1" x14ac:dyDescent="0.25">
      <c r="A21" s="263">
        <v>16</v>
      </c>
      <c r="B21" s="264" t="str">
        <f>'Perioda 1'!U6</f>
        <v xml:space="preserve"> MZ</v>
      </c>
      <c r="C21" s="265" t="s">
        <v>111</v>
      </c>
      <c r="D21" s="199">
        <f>COUNTIFS('Perioda 1'!D7:D46,"M",'Perioda 1'!U7:U46,"5")</f>
        <v>0</v>
      </c>
      <c r="E21" s="199">
        <f>COUNTIFS('Perioda 1'!D7:D46,"F",'Perioda 1'!U7:U46,"5")</f>
        <v>0</v>
      </c>
      <c r="F21" s="200" t="e">
        <f>((D21+E21)*100)/'Perioda 1'!C3</f>
        <v>#DIV/0!</v>
      </c>
      <c r="G21" s="199">
        <f>COUNTIFS('Perioda 1'!D7:D46,"M",'Perioda 1'!U7:U46,"4")</f>
        <v>0</v>
      </c>
      <c r="H21" s="199">
        <f>COUNTIFS('Perioda 1'!D7:D46,"F",'Perioda 1'!U7:U46,"4")</f>
        <v>0</v>
      </c>
      <c r="I21" s="200" t="e">
        <f>((G21+H21)*100)/'Perioda 1'!C3</f>
        <v>#DIV/0!</v>
      </c>
      <c r="J21" s="199">
        <f>COUNTIFS('Perioda 1'!D7:D46,"M",'Perioda 1'!U7:U46,"3")</f>
        <v>0</v>
      </c>
      <c r="K21" s="199">
        <f>COUNTIFS('Perioda 1'!D7:D46,"F",'Perioda 1'!U7:U46,"3")</f>
        <v>0</v>
      </c>
      <c r="L21" s="200" t="e">
        <f>((J21+K21)*100)/'Perioda 1'!C3</f>
        <v>#DIV/0!</v>
      </c>
      <c r="M21" s="199">
        <f>COUNTIFS('Perioda 1'!D7:D46,"M",'Perioda 1'!U7:U46,"2")</f>
        <v>0</v>
      </c>
      <c r="N21" s="199">
        <f>COUNTIFS('Perioda 1'!D7:D46,"F",'Perioda 1'!U7:U46,"2")</f>
        <v>0</v>
      </c>
      <c r="O21" s="200" t="e">
        <f>((M21+N21)*100)/'Perioda 1'!C3</f>
        <v>#DIV/0!</v>
      </c>
      <c r="P21" s="199">
        <f t="shared" si="2"/>
        <v>0</v>
      </c>
      <c r="Q21" s="199">
        <f t="shared" si="2"/>
        <v>0</v>
      </c>
      <c r="R21" s="200" t="e">
        <f>((P21+Q21)*100)/'Perioda 1'!C3</f>
        <v>#DIV/0!</v>
      </c>
      <c r="S21" s="199">
        <f>COUNTIFS('Perioda 1'!D7:D46,"M",'Perioda 1'!U7:U46,"1")</f>
        <v>0</v>
      </c>
      <c r="T21" s="199">
        <f>COUNTIFS('Perioda 1'!D7:D46,"F",'Perioda 1'!U7:U46,"1")</f>
        <v>0</v>
      </c>
      <c r="U21" s="200" t="e">
        <f>((S21+T21)*100)/'Perioda 1'!C3</f>
        <v>#DIV/0!</v>
      </c>
      <c r="V21" s="199">
        <f>COUNTIFS(Ditari!D5:D124,"M",Ditari!U5:U124,"0")</f>
        <v>0</v>
      </c>
      <c r="W21" s="199">
        <f>COUNTIFS(Ditari!D5:D124,"F",Ditari!U5:U124,"0")</f>
        <v>0</v>
      </c>
      <c r="X21" s="200" t="e">
        <f>((V21+W21)*100)/'Perioda 1'!C3</f>
        <v>#DIV/0!</v>
      </c>
      <c r="Y21" s="206">
        <f t="shared" si="1"/>
        <v>0</v>
      </c>
      <c r="Z21" s="301" t="e">
        <f>((G32*(D21+E21))+(F32*(G21+H21))+(E32*(J21+K21))+(D32*(M21+N21))+(C32*(S21+T21)))/'Perioda 1'!K4</f>
        <v>#DIV/0!</v>
      </c>
    </row>
    <row r="22" spans="1:27" ht="20.100000000000001" customHeight="1" x14ac:dyDescent="0.25">
      <c r="A22" s="263">
        <v>17</v>
      </c>
      <c r="B22" s="264" t="str">
        <f>'Perioda 1'!V6</f>
        <v xml:space="preserve"> MZ</v>
      </c>
      <c r="C22" s="265" t="s">
        <v>111</v>
      </c>
      <c r="D22" s="199">
        <f>COUNTIFS('Perioda 1'!D7:D46,"M",'Perioda 1'!V7:V46,"5")</f>
        <v>0</v>
      </c>
      <c r="E22" s="199">
        <f>COUNTIFS('Perioda 1'!D7:D46,"F",'Perioda 1'!V7:V46,"5")</f>
        <v>0</v>
      </c>
      <c r="F22" s="200" t="e">
        <f>((D22+E22)*100)/'Perioda 1'!C3</f>
        <v>#DIV/0!</v>
      </c>
      <c r="G22" s="199">
        <f>COUNTIFS('Perioda 1'!D7:D46,"M",'Perioda 1'!V7:V46,"4")</f>
        <v>0</v>
      </c>
      <c r="H22" s="199">
        <f>COUNTIFS('Perioda 1'!D7:D46,"F",'Perioda 1'!V7:V46,"4")</f>
        <v>0</v>
      </c>
      <c r="I22" s="200" t="e">
        <f>((G22+H22)*100)/'Perioda 1'!C3</f>
        <v>#DIV/0!</v>
      </c>
      <c r="J22" s="199">
        <f>COUNTIFS('Perioda 1'!D7:D46,"M",'Perioda 1'!V7:V46,"3")</f>
        <v>0</v>
      </c>
      <c r="K22" s="199">
        <f>COUNTIFS('Perioda 1'!D7:D46,"F",'Perioda 1'!V7:V46,"3")</f>
        <v>0</v>
      </c>
      <c r="L22" s="200" t="e">
        <f>((J22+K22)*100)/'Perioda 1'!C3</f>
        <v>#DIV/0!</v>
      </c>
      <c r="M22" s="199">
        <f>COUNTIFS('Perioda 1'!D7:D46,"M",'Perioda 1'!V7:V46,"2")</f>
        <v>0</v>
      </c>
      <c r="N22" s="199">
        <f>COUNTIFS('Perioda 1'!D7:D46,"F",'Perioda 1'!V7:V46,"2")</f>
        <v>0</v>
      </c>
      <c r="O22" s="200" t="e">
        <f>((M22+N22)*100)/'Perioda 1'!C3</f>
        <v>#DIV/0!</v>
      </c>
      <c r="P22" s="199">
        <f t="shared" si="2"/>
        <v>0</v>
      </c>
      <c r="Q22" s="199">
        <f t="shared" si="2"/>
        <v>0</v>
      </c>
      <c r="R22" s="200" t="e">
        <f>((P22+Q22)*100)/'Perioda 1'!C3</f>
        <v>#DIV/0!</v>
      </c>
      <c r="S22" s="199">
        <f>COUNTIFS('Perioda 1'!D7:D46,"M",'Perioda 1'!V7:V46,"1")</f>
        <v>0</v>
      </c>
      <c r="T22" s="199">
        <f>COUNTIFS('Perioda 1'!D7:D46,"F",'Perioda 1'!V7:V46,"1")</f>
        <v>0</v>
      </c>
      <c r="U22" s="200" t="e">
        <f>((S22+T22)*100)/'Perioda 1'!C3</f>
        <v>#DIV/0!</v>
      </c>
      <c r="V22" s="199">
        <f>COUNTIFS(Ditari!D5:D124,"M",Ditari!V5:V124,"0")</f>
        <v>0</v>
      </c>
      <c r="W22" s="199">
        <f>COUNTIFS(Ditari!D5:D124,"F",Ditari!V5:V124,"0")</f>
        <v>0</v>
      </c>
      <c r="X22" s="200" t="e">
        <f>((V22+W22)*100)/'Perioda 1'!C3</f>
        <v>#DIV/0!</v>
      </c>
      <c r="Y22" s="206">
        <f t="shared" si="1"/>
        <v>0</v>
      </c>
      <c r="Z22" s="301" t="e">
        <f>((G32*(D22+E22))+(F32*(G22+H22))+(E32*(J22+K22))+(D32*(M22+N22))+(C32*(S22+T22)))/'Perioda 1'!K4</f>
        <v>#DIV/0!</v>
      </c>
    </row>
    <row r="23" spans="1:27" ht="20.100000000000001" customHeight="1" thickBot="1" x14ac:dyDescent="0.3">
      <c r="A23" s="315">
        <v>18</v>
      </c>
      <c r="B23" s="287" t="str">
        <f>'Perioda 1'!W6</f>
        <v xml:space="preserve"> MZ</v>
      </c>
      <c r="C23" s="288" t="s">
        <v>111</v>
      </c>
      <c r="D23" s="289">
        <f>COUNTIFS('Perioda 1'!D7:D46,"M",'Perioda 1'!W7:W46,"5")</f>
        <v>0</v>
      </c>
      <c r="E23" s="289">
        <f>COUNTIFS('Perioda 1'!D7:D46,"F",'Perioda 1'!W7:W46,"5")</f>
        <v>0</v>
      </c>
      <c r="F23" s="290" t="e">
        <f>((D23+E23)*100)/'Perioda 1'!C3</f>
        <v>#DIV/0!</v>
      </c>
      <c r="G23" s="289">
        <f>COUNTIFS('Perioda 1'!D7:D46,"M",'Perioda 1'!W7:W46,"4")</f>
        <v>0</v>
      </c>
      <c r="H23" s="289">
        <f>COUNTIFS('Perioda 1'!D7:D46,"F",'Perioda 1'!W7:W46,"4")</f>
        <v>0</v>
      </c>
      <c r="I23" s="290" t="e">
        <f>((G23+H23)*100)/'Perioda 1'!C3</f>
        <v>#DIV/0!</v>
      </c>
      <c r="J23" s="289">
        <f>COUNTIFS('Perioda 1'!D7:D46,"M",'Perioda 1'!W7:W46,"3")</f>
        <v>0</v>
      </c>
      <c r="K23" s="289">
        <f>COUNTIFS('Perioda 1'!D7:D46,"F",'Perioda 1'!W7:W46,"3")</f>
        <v>0</v>
      </c>
      <c r="L23" s="290" t="e">
        <f>((J23+K23)*100)/'Perioda 1'!C3</f>
        <v>#DIV/0!</v>
      </c>
      <c r="M23" s="289">
        <f>COUNTIFS('Perioda 1'!D7:D46,"M",'Perioda 1'!W7:W46,"2")</f>
        <v>0</v>
      </c>
      <c r="N23" s="289">
        <f>COUNTIFS('Perioda 1'!D7:D46,"F",'Perioda 1'!W7:W46,"2")</f>
        <v>0</v>
      </c>
      <c r="O23" s="290" t="e">
        <f>((M23+N23)*100)/'Perioda 1'!C3</f>
        <v>#DIV/0!</v>
      </c>
      <c r="P23" s="289">
        <f t="shared" si="2"/>
        <v>0</v>
      </c>
      <c r="Q23" s="289">
        <f t="shared" si="2"/>
        <v>0</v>
      </c>
      <c r="R23" s="290" t="e">
        <f>((P23+Q23)*100)/'Perioda 1'!C3</f>
        <v>#DIV/0!</v>
      </c>
      <c r="S23" s="289">
        <f>COUNTIFS('Perioda 1'!D7:D46,"M",'Perioda 1'!W7:W46,"1")</f>
        <v>0</v>
      </c>
      <c r="T23" s="289">
        <f>COUNTIFS('Perioda 1'!D7:D46,"F",'Perioda 1'!W7:W46,"1")</f>
        <v>0</v>
      </c>
      <c r="U23" s="290" t="e">
        <f>((S23+T23)*100)/'Perioda 1'!C3</f>
        <v>#DIV/0!</v>
      </c>
      <c r="V23" s="289">
        <f>COUNTIFS(Ditari!D5:D124,"M",Ditari!W5:W124,"0")</f>
        <v>0</v>
      </c>
      <c r="W23" s="289">
        <f>COUNTIFS(Ditari!D5:D124,"F",Ditari!W5:W124,"0")</f>
        <v>0</v>
      </c>
      <c r="X23" s="290" t="e">
        <f>((V23+W23)*100)/'Perioda 1'!C3</f>
        <v>#DIV/0!</v>
      </c>
      <c r="Y23" s="299">
        <f t="shared" si="1"/>
        <v>0</v>
      </c>
      <c r="Z23" s="316" t="e">
        <f>((G32*(D23+E23))+(F32*(G23+H23))+(E32*(J23+K23))+(D32*(M23+N23))+(C32*(S23+T23)))/'Perioda 1'!K4</f>
        <v>#DIV/0!</v>
      </c>
    </row>
    <row r="24" spans="1:27" ht="24.95" customHeight="1" thickBot="1" x14ac:dyDescent="0.3">
      <c r="A24" s="815" t="s">
        <v>120</v>
      </c>
      <c r="B24" s="816"/>
      <c r="C24" s="319" t="s">
        <v>111</v>
      </c>
      <c r="D24" s="320">
        <f>SUM(D6,D7,D8,D9,D10,D11,D12,D13,D14,D15,D16,D17,D18,D19,D20,D21,D22,D23)</f>
        <v>0</v>
      </c>
      <c r="E24" s="321">
        <f>SUM(E6,E7,E8,E9,E10,E11,E12,E13,E14,E15,E16,E17,E18,E19,E20,E21,E22,E23)</f>
        <v>0</v>
      </c>
      <c r="F24" s="322" t="e">
        <f>((D24+E24)*100)/'Perioda 1'!C3/'Perioda 1'!C4</f>
        <v>#DIV/0!</v>
      </c>
      <c r="G24" s="321">
        <f>SUM(G6,G7,G8,G9,G10,G11,G12,G13,G14,G15,G16,G17,G18,G19,G20,G21,G22,G23)</f>
        <v>0</v>
      </c>
      <c r="H24" s="321">
        <f>SUM(H6+H7+H8+H9+H10+H11+H12+H13+H14+H15+H16+H17+H18+H19+H20+H21+H22+H23)</f>
        <v>0</v>
      </c>
      <c r="I24" s="322" t="e">
        <f>((G24+H24)*100)/'Perioda 1'!C3/'Perioda 1'!C4</f>
        <v>#DIV/0!</v>
      </c>
      <c r="J24" s="321">
        <f>SUM(J6+J7+J8+J9+J10+J11+J12+J13+J14+J15+J16+J17+J18+J19+J20+J21+J22+J23)</f>
        <v>0</v>
      </c>
      <c r="K24" s="321">
        <f>SUM(K6+K7+K8+K9+K10+K11+K12+K13+K14+K15+K16+K17+K18+K19+K20+K21+K22+K23)</f>
        <v>0</v>
      </c>
      <c r="L24" s="322" t="e">
        <f>((J24+K24)*100)/'Perioda 1'!C3/'Perioda 1'!C4</f>
        <v>#DIV/0!</v>
      </c>
      <c r="M24" s="321">
        <f>SUM(M6+M7+M8+M9+M10+M11+M12+M13+M14+M15+M16+M17+M18+M19+M20+M21+M22+M23)</f>
        <v>0</v>
      </c>
      <c r="N24" s="321">
        <f>SUM(N6+N7+N8+N9+N10+N11+N12+N13+N14+N15+N16+N17+N18+N19+N20+N21+N22+N23)</f>
        <v>0</v>
      </c>
      <c r="O24" s="322" t="e">
        <f>((M24+N24)*100)/'Perioda 1'!C3/'Perioda 1'!C4</f>
        <v>#DIV/0!</v>
      </c>
      <c r="P24" s="321">
        <f>SUM(D24,G24,J24,M24)</f>
        <v>0</v>
      </c>
      <c r="Q24" s="321">
        <f>SUM(Q6+Q7+Q8+Q9+Q10+Q11+Q12+Q13+Q14+Q15+Q16+Q17+Q18+Q19+Q20+Q21+Q22+Q23)</f>
        <v>0</v>
      </c>
      <c r="R24" s="322" t="e">
        <f>((P24+Q24)*100)/'Perioda 1'!C3/'Perioda 1'!C4</f>
        <v>#DIV/0!</v>
      </c>
      <c r="S24" s="323">
        <f>SUM(S6+S7+S8+S9+S10+S11+S12+S13+S14+S15+S16+S17+S18+S19+S20+S21+S22+S23)</f>
        <v>0</v>
      </c>
      <c r="T24" s="323">
        <f>SUM(T6+T7+T8+T9+T10+T11+T12+T13+T14+T15+T16+T17+T18+T19+T20+T21+T22+T23)</f>
        <v>0</v>
      </c>
      <c r="U24" s="322" t="e">
        <f>((S24+T24)*100)/'Perioda 1'!C3/'Perioda 1'!C4</f>
        <v>#DIV/0!</v>
      </c>
      <c r="V24" s="321">
        <f>SUM(V6+V7+V8+V9+V10+V11+V12+V13+V14+V15+V16+V17+V18+V19+V20+V21+V22+V23)</f>
        <v>0</v>
      </c>
      <c r="W24" s="321">
        <f>SUM(W6+W7+W8+W9+W10+W11+W12+W13+W14+W15+W16+W17+W18+W19+W20+W21+W22+W23)</f>
        <v>0</v>
      </c>
      <c r="X24" s="322" t="e">
        <f>((V24+W24)*100)/'Perioda 1'!C3/'Perioda 1'!C4</f>
        <v>#DIV/0!</v>
      </c>
      <c r="Y24" s="323">
        <f>SUM(W24,V24,T24,S24,N24,M24,K24,J24,,H24,G24,E24,D24,)</f>
        <v>0</v>
      </c>
      <c r="Z24" s="324" t="e">
        <f>SUM(Z6:Z23)/'Perioda 1'!C4</f>
        <v>#DIV/0!</v>
      </c>
    </row>
    <row r="25" spans="1:27" ht="18" customHeight="1" thickTop="1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17" t="e">
        <f>SUM(Y24*100)/'Perioda 1'!C3/'Perioda 1'!C4</f>
        <v>#DIV/0!</v>
      </c>
      <c r="Z25" s="318" t="e">
        <f>SUM(P24+Q24+S24+T24+V24+W24)*100/('Perioda 1'!C3)/('Perioda 1'!C4)</f>
        <v>#DIV/0!</v>
      </c>
      <c r="AA25" s="1"/>
    </row>
    <row r="26" spans="1:27" ht="16.5" customHeight="1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 ht="1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ht="2.25" customHeight="1" x14ac:dyDescent="0.25">
      <c r="C32" s="3">
        <v>1</v>
      </c>
      <c r="D32" s="3">
        <v>2</v>
      </c>
      <c r="E32" s="3">
        <v>3</v>
      </c>
      <c r="F32" s="3">
        <v>4</v>
      </c>
      <c r="G32" s="3">
        <v>5</v>
      </c>
      <c r="H32" s="2"/>
    </row>
    <row r="33" spans="6:23" ht="15" customHeight="1" x14ac:dyDescent="0.25"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6:23" ht="15" customHeight="1" x14ac:dyDescent="0.25"/>
    <row r="35" spans="6:23" ht="15" customHeight="1" x14ac:dyDescent="0.25"/>
  </sheetData>
  <sheetProtection algorithmName="SHA-512" hashValue="s1IP1EMziSjaaS0rtZYUPur9FbOu2Zvf/CoSwk93R70NEmxeR65fiVHBjBuZ5o7pS3laoQ9PpKyzFahzbjDUog==" saltValue="1QeuBnbJsUkfykR2azvQMg==" spinCount="100000" sheet="1" objects="1" scenarios="1"/>
  <mergeCells count="21">
    <mergeCell ref="V3:X3"/>
    <mergeCell ref="A24:B24"/>
    <mergeCell ref="M4:O4"/>
    <mergeCell ref="P4:R4"/>
    <mergeCell ref="S4:U4"/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Y3:Y4"/>
    <mergeCell ref="Z3:Z4"/>
    <mergeCell ref="D4:F4"/>
    <mergeCell ref="G4:I4"/>
    <mergeCell ref="J4:L4"/>
    <mergeCell ref="V4:X4"/>
  </mergeCells>
  <dataValidations count="1">
    <dataValidation type="decimal" operator="lessThanOrEqual" allowBlank="1" showInputMessage="1" showErrorMessage="1" errorTitle="Gabim!!!" error="Notat mund të jenë prej 1 deri 5. Për të panotuarit 0 !!!" sqref="F34:W34 F29:W29" xr:uid="{00000000-0002-0000-0300-000000000000}">
      <formula1>5</formula1>
    </dataValidation>
  </dataValidations>
  <pageMargins left="0.7" right="0.7" top="0.75" bottom="0.75" header="0.3" footer="0.3"/>
  <pageSetup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C48"/>
  <sheetViews>
    <sheetView zoomScale="108" zoomScaleNormal="108" workbookViewId="0">
      <pane xSplit="28" ySplit="6" topLeftCell="AC7" activePane="bottomRight" state="frozen"/>
      <selection pane="topRight" activeCell="AC1" sqref="AC1"/>
      <selection pane="bottomLeft" activeCell="A7" sqref="A7"/>
      <selection pane="bottomRight" activeCell="Y46" sqref="Y46"/>
    </sheetView>
  </sheetViews>
  <sheetFormatPr defaultRowHeight="15" x14ac:dyDescent="0.25"/>
  <cols>
    <col min="1" max="1" width="4.28515625" customWidth="1"/>
    <col min="2" max="2" width="13.7109375" customWidth="1"/>
    <col min="3" max="3" width="16.7109375" customWidth="1"/>
    <col min="4" max="5" width="4.7109375" customWidth="1"/>
    <col min="6" max="23" width="5.28515625" customWidth="1"/>
    <col min="24" max="25" width="6.7109375" customWidth="1"/>
    <col min="26" max="28" width="5.7109375" customWidth="1"/>
    <col min="29" max="29" width="4.7109375" customWidth="1"/>
  </cols>
  <sheetData>
    <row r="1" spans="1:29" ht="20.100000000000001" customHeight="1" thickBot="1" x14ac:dyDescent="0.35">
      <c r="A1" s="256" t="s">
        <v>0</v>
      </c>
      <c r="B1" s="556" t="str">
        <f>Emrat!B1</f>
        <v>SHFMU</v>
      </c>
      <c r="C1" s="829" t="str">
        <f>Emrat!C1</f>
        <v>"Shkëndija" Suharekë</v>
      </c>
      <c r="D1" s="754"/>
      <c r="E1" s="754"/>
      <c r="F1" s="754"/>
      <c r="G1" s="757" t="s">
        <v>109</v>
      </c>
      <c r="H1" s="758"/>
      <c r="I1" s="758"/>
      <c r="J1" s="758"/>
      <c r="K1" s="771" t="s">
        <v>50</v>
      </c>
      <c r="L1" s="771"/>
      <c r="M1" s="771"/>
      <c r="N1" s="487">
        <f>L2+N2</f>
        <v>0</v>
      </c>
      <c r="O1" s="763" t="s">
        <v>98</v>
      </c>
      <c r="P1" s="764"/>
      <c r="Q1" s="764"/>
      <c r="R1" s="764"/>
      <c r="S1" s="765"/>
      <c r="T1" s="469" t="s">
        <v>0</v>
      </c>
      <c r="U1" s="470">
        <f>COUNTIFS(D7:D46,"M",X7:X46,"0",Y7:Y46,"0")</f>
        <v>0</v>
      </c>
      <c r="V1" s="469" t="s">
        <v>1</v>
      </c>
      <c r="W1" s="471">
        <f>COUNTIFS(D7:D46,"F",X7:X46,"0",Y7:Y46,"0")</f>
        <v>0</v>
      </c>
      <c r="X1" s="470" t="s">
        <v>168</v>
      </c>
      <c r="Y1" s="830" t="s">
        <v>0</v>
      </c>
      <c r="Z1" s="831"/>
      <c r="AA1" s="832" t="s">
        <v>1</v>
      </c>
      <c r="AB1" s="833"/>
      <c r="AC1" s="145"/>
    </row>
    <row r="2" spans="1:29" ht="20.100000000000001" customHeight="1" thickBot="1" x14ac:dyDescent="0.35">
      <c r="A2" s="257">
        <f>COUNTIFS(D7:D46,"M",F7:F46,"&lt;6")</f>
        <v>0</v>
      </c>
      <c r="B2" s="225" t="s">
        <v>2</v>
      </c>
      <c r="C2" s="745" t="str">
        <f>Ditari!C2</f>
        <v>VI-1</v>
      </c>
      <c r="D2" s="745"/>
      <c r="E2" s="745"/>
      <c r="F2" s="745"/>
      <c r="G2" s="746" t="str">
        <f>Ditari!H2</f>
        <v>Skender Gashi</v>
      </c>
      <c r="H2" s="746"/>
      <c r="I2" s="746"/>
      <c r="J2" s="747"/>
      <c r="K2" s="460" t="s">
        <v>0</v>
      </c>
      <c r="L2" s="461">
        <f>COUNTIFS(D7:D46,"M",F7:F46,"0")</f>
        <v>0</v>
      </c>
      <c r="M2" s="462" t="s">
        <v>1</v>
      </c>
      <c r="N2" s="463">
        <f>COUNTIFS(D7:D46,"F",F7:F46,"0")</f>
        <v>0</v>
      </c>
      <c r="O2" s="766"/>
      <c r="P2" s="767"/>
      <c r="Q2" s="767"/>
      <c r="R2" s="767"/>
      <c r="S2" s="768"/>
      <c r="T2" s="750" t="s">
        <v>62</v>
      </c>
      <c r="U2" s="751"/>
      <c r="V2" s="751"/>
      <c r="W2" s="752"/>
      <c r="X2" s="748">
        <f>U1+W1</f>
        <v>0</v>
      </c>
      <c r="Y2" s="472" t="s">
        <v>4</v>
      </c>
      <c r="Z2" s="231" t="s">
        <v>3</v>
      </c>
      <c r="AA2" s="472" t="s">
        <v>4</v>
      </c>
      <c r="AB2" s="231" t="s">
        <v>3</v>
      </c>
      <c r="AC2" s="145"/>
    </row>
    <row r="3" spans="1:29" ht="20.100000000000001" customHeight="1" thickBot="1" x14ac:dyDescent="0.35">
      <c r="A3" s="256" t="s">
        <v>1</v>
      </c>
      <c r="B3" s="225" t="s">
        <v>5</v>
      </c>
      <c r="C3" s="753">
        <f>A2+A4</f>
        <v>0</v>
      </c>
      <c r="D3" s="754"/>
      <c r="E3" s="754"/>
      <c r="F3" s="754"/>
      <c r="G3" s="755" t="s">
        <v>21</v>
      </c>
      <c r="H3" s="755"/>
      <c r="I3" s="755"/>
      <c r="J3" s="756"/>
      <c r="K3" s="761" t="s">
        <v>107</v>
      </c>
      <c r="L3" s="762"/>
      <c r="M3" s="772" t="s">
        <v>160</v>
      </c>
      <c r="N3" s="773"/>
      <c r="O3" s="773"/>
      <c r="P3" s="773"/>
      <c r="Q3" s="773"/>
      <c r="R3" s="773"/>
      <c r="S3" s="774"/>
      <c r="T3" s="466" t="s">
        <v>0</v>
      </c>
      <c r="U3" s="466" t="s">
        <v>1</v>
      </c>
      <c r="V3" s="750" t="s">
        <v>95</v>
      </c>
      <c r="W3" s="752"/>
      <c r="X3" s="749"/>
      <c r="Y3" s="476">
        <f>SUMIF(D7:D46,"M",X7:X46)</f>
        <v>0</v>
      </c>
      <c r="Z3" s="231">
        <f>SUMIF(D7:D46,"M",Y7:Y46)</f>
        <v>0</v>
      </c>
      <c r="AA3" s="476">
        <f>SUMIF(D7:D46,"F",X7:X46)</f>
        <v>0</v>
      </c>
      <c r="AB3" s="231">
        <f>SUMIF(D7:D46,"F",Y7:Y46)</f>
        <v>0</v>
      </c>
    </row>
    <row r="4" spans="1:29" ht="20.100000000000001" customHeight="1" thickBot="1" x14ac:dyDescent="0.35">
      <c r="A4" s="257">
        <f>COUNTIFS(D7:D46,"F",F7:F46,"&lt;6")</f>
        <v>0</v>
      </c>
      <c r="B4" s="226" t="s">
        <v>6</v>
      </c>
      <c r="C4" s="786">
        <f>Ditari!U2</f>
        <v>0</v>
      </c>
      <c r="D4" s="786"/>
      <c r="E4" s="786"/>
      <c r="F4" s="786"/>
      <c r="G4" s="823" t="str">
        <f>Ditari!M2</f>
        <v>2022/2023</v>
      </c>
      <c r="H4" s="823"/>
      <c r="I4" s="823"/>
      <c r="J4" s="824"/>
      <c r="K4" s="769">
        <f>C3-N1</f>
        <v>0</v>
      </c>
      <c r="L4" s="770"/>
      <c r="M4" s="775"/>
      <c r="N4" s="776"/>
      <c r="O4" s="776"/>
      <c r="P4" s="776"/>
      <c r="Q4" s="776"/>
      <c r="R4" s="776"/>
      <c r="S4" s="777"/>
      <c r="T4" s="467">
        <f>COUNTIFS(Emrat!C6:C123,"C",Emrat!T6:T123,"X")</f>
        <v>0</v>
      </c>
      <c r="U4" s="468">
        <f>COUNTIFS(Emrat!C6:C123,"C",Emrat!T6:T123,"Y")</f>
        <v>0</v>
      </c>
      <c r="V4" s="817">
        <f>T4+U4</f>
        <v>0</v>
      </c>
      <c r="W4" s="779"/>
      <c r="X4" s="227" t="s">
        <v>7</v>
      </c>
      <c r="Y4" s="253" t="s">
        <v>4</v>
      </c>
      <c r="Z4" s="231">
        <f>Y3+AA3</f>
        <v>0</v>
      </c>
      <c r="AA4" s="253" t="s">
        <v>3</v>
      </c>
      <c r="AB4" s="231">
        <f>Z3+AB3</f>
        <v>0</v>
      </c>
    </row>
    <row r="5" spans="1:29" ht="2.1" customHeight="1" x14ac:dyDescent="0.25">
      <c r="A5" s="380"/>
      <c r="B5" s="825"/>
      <c r="C5" s="826"/>
      <c r="D5" s="826"/>
      <c r="E5" s="827"/>
      <c r="F5" s="819"/>
      <c r="G5" s="820"/>
      <c r="H5" s="821"/>
      <c r="I5" s="828"/>
      <c r="J5" s="828"/>
      <c r="K5" s="348"/>
      <c r="L5" s="818"/>
      <c r="M5" s="818"/>
      <c r="N5" s="818"/>
      <c r="O5" s="818"/>
      <c r="P5" s="818"/>
      <c r="Q5" s="818"/>
      <c r="R5" s="363"/>
      <c r="S5" s="363"/>
      <c r="T5" s="819"/>
      <c r="U5" s="820"/>
      <c r="V5" s="820"/>
      <c r="W5" s="821"/>
      <c r="X5" s="822"/>
      <c r="Y5" s="822"/>
      <c r="Z5" s="377"/>
      <c r="AA5" s="378"/>
      <c r="AB5" s="379"/>
    </row>
    <row r="6" spans="1:29" ht="99.95" customHeight="1" thickBot="1" x14ac:dyDescent="0.3">
      <c r="A6" s="369" t="s">
        <v>31</v>
      </c>
      <c r="B6" s="795" t="s">
        <v>106</v>
      </c>
      <c r="C6" s="796"/>
      <c r="D6" s="381" t="s">
        <v>142</v>
      </c>
      <c r="E6" s="375" t="s">
        <v>110</v>
      </c>
      <c r="F6" s="381" t="str">
        <f>Ditari!F4</f>
        <v>Gjuhë amtare</v>
      </c>
      <c r="G6" s="381" t="str">
        <f>Ditari!G4</f>
        <v>Gjuhë angleze</v>
      </c>
      <c r="H6" s="381">
        <f>Ditari!H4</f>
        <v>0</v>
      </c>
      <c r="I6" s="381" t="str">
        <f>Ditari!I4</f>
        <v>Edukatë muzikore</v>
      </c>
      <c r="J6" s="381" t="str">
        <f>Ditari!J4</f>
        <v>Edukatë Figurative</v>
      </c>
      <c r="K6" s="381" t="str">
        <f>Ditari!K4</f>
        <v>Matematikë</v>
      </c>
      <c r="L6" s="381" t="str">
        <f>Ditari!L4</f>
        <v>Njeriu dhe natyra</v>
      </c>
      <c r="M6" s="381">
        <f>Ditari!M4</f>
        <v>0</v>
      </c>
      <c r="N6" s="381">
        <f>Ditari!N4</f>
        <v>0</v>
      </c>
      <c r="O6" s="381" t="str">
        <f>Ditari!O4</f>
        <v>Shoqëria dhe mjedisi</v>
      </c>
      <c r="P6" s="381">
        <f>Ditari!P4</f>
        <v>0</v>
      </c>
      <c r="Q6" s="381">
        <f>Ditari!Q4</f>
        <v>0</v>
      </c>
      <c r="R6" s="381" t="str">
        <f>Ditari!R4</f>
        <v>Shkathtësi për jetë</v>
      </c>
      <c r="S6" s="381" t="str">
        <f>Ditari!S4</f>
        <v>Edukatë fizike</v>
      </c>
      <c r="T6" s="381" t="str">
        <f>Ditari!T4</f>
        <v xml:space="preserve"> MZ</v>
      </c>
      <c r="U6" s="381" t="str">
        <f>Ditari!U4</f>
        <v xml:space="preserve"> MZ</v>
      </c>
      <c r="V6" s="381" t="str">
        <f>Ditari!V4</f>
        <v xml:space="preserve"> MZ</v>
      </c>
      <c r="W6" s="381" t="str">
        <f>Ditari!W4</f>
        <v xml:space="preserve"> MZ</v>
      </c>
      <c r="X6" s="416" t="s">
        <v>141</v>
      </c>
      <c r="Y6" s="416" t="s">
        <v>140</v>
      </c>
      <c r="Z6" s="427" t="s">
        <v>143</v>
      </c>
      <c r="AA6" s="428" t="s">
        <v>144</v>
      </c>
      <c r="AB6" s="429" t="s">
        <v>145</v>
      </c>
    </row>
    <row r="7" spans="1:29" ht="17.100000000000001" customHeight="1" x14ac:dyDescent="0.3">
      <c r="A7" s="192">
        <v>1</v>
      </c>
      <c r="B7" s="834">
        <f>Ditari!B5</f>
        <v>0</v>
      </c>
      <c r="C7" s="835"/>
      <c r="D7" s="228">
        <f>Ditari!D5</f>
        <v>0</v>
      </c>
      <c r="E7" s="365" t="s">
        <v>112</v>
      </c>
      <c r="F7" s="481" t="str">
        <f>IFERROR(ROUND(AVERAGE(Ditari!F6),0),"")</f>
        <v/>
      </c>
      <c r="G7" s="481" t="str">
        <f>IFERROR(ROUND(AVERAGE(Ditari!G6),0),"")</f>
        <v/>
      </c>
      <c r="H7" s="481" t="str">
        <f>IFERROR(ROUND(AVERAGE(Ditari!H6),0),"")</f>
        <v/>
      </c>
      <c r="I7" s="481" t="str">
        <f>IFERROR(ROUND(AVERAGE(Ditari!I6),0),"")</f>
        <v/>
      </c>
      <c r="J7" s="481" t="str">
        <f>IFERROR(ROUND(AVERAGE(Ditari!J6),0),"")</f>
        <v/>
      </c>
      <c r="K7" s="481" t="str">
        <f>IFERROR(ROUND(AVERAGE(Ditari!K6),0),"")</f>
        <v/>
      </c>
      <c r="L7" s="481" t="str">
        <f>IFERROR(ROUND(AVERAGE(Ditari!L6),0),"")</f>
        <v/>
      </c>
      <c r="M7" s="481" t="str">
        <f>IFERROR(ROUND(AVERAGE(Ditari!M6),0),"")</f>
        <v/>
      </c>
      <c r="N7" s="481" t="str">
        <f>IFERROR(ROUND(AVERAGE(Ditari!N6),0),"")</f>
        <v/>
      </c>
      <c r="O7" s="481" t="str">
        <f>IFERROR(ROUND(AVERAGE(Ditari!O6),0),"")</f>
        <v/>
      </c>
      <c r="P7" s="481" t="str">
        <f>IFERROR(ROUND(AVERAGE(Ditari!P6),0),"")</f>
        <v/>
      </c>
      <c r="Q7" s="481" t="str">
        <f>IFERROR(ROUND(AVERAGE(Ditari!Q6),0),"")</f>
        <v/>
      </c>
      <c r="R7" s="481" t="str">
        <f>IFERROR(ROUND(AVERAGE(Ditari!R6),0),"")</f>
        <v/>
      </c>
      <c r="S7" s="481" t="str">
        <f>IFERROR(ROUND(AVERAGE(Ditari!S6),0),"")</f>
        <v/>
      </c>
      <c r="T7" s="481" t="str">
        <f>IFERROR(ROUND(AVERAGE(Ditari!T6),0),"")</f>
        <v/>
      </c>
      <c r="U7" s="481" t="str">
        <f>IFERROR(ROUND(AVERAGE(Ditari!U6),0),"")</f>
        <v/>
      </c>
      <c r="V7" s="481" t="str">
        <f>IFERROR(ROUND(AVERAGE(Ditari!V6),0),"")</f>
        <v/>
      </c>
      <c r="W7" s="481" t="str">
        <f>IFERROR(ROUND(AVERAGE(Ditari!W6),0),"")</f>
        <v/>
      </c>
      <c r="X7" s="483" t="str">
        <f>IFERROR(ROUND(AVERAGE(Ditari!X6),0),"")</f>
        <v/>
      </c>
      <c r="Y7" s="485" t="str">
        <f>IFERROR(ROUND(AVERAGE(Ditari!Y6),0),"")</f>
        <v/>
      </c>
      <c r="Z7" s="581" t="e">
        <f>IF(OR(F7=1,G7=1,H7=1,I7=1,J7=1,K7=1,L7=1,M7=1,N7=1,O7=1,P7=1,Q7=1,R7=1,S7=1,T7=1,U7=1,V7=1,W7=1),1,ROUND(SUM(F7:W7)/$C$4,2))</f>
        <v>#DIV/0!</v>
      </c>
      <c r="AA7" s="218">
        <f>COUNTIF(F7:W7,"=1")</f>
        <v>0</v>
      </c>
      <c r="AB7" s="219" t="e">
        <f>IF(OR(F7=1,G7=1,H7=1,I7=1,J7=1,K7=1,L7=1,M7=1,N7=1,O7=1,P7=1,Q7=1,R7=1,S7=1,T7=1,U7=1,V7=1,W7=1),1,ROUND(SUM(F7:W7)/$C$4,0))</f>
        <v>#DIV/0!</v>
      </c>
    </row>
    <row r="8" spans="1:29" ht="17.100000000000001" customHeight="1" x14ac:dyDescent="0.3">
      <c r="A8" s="193">
        <v>2</v>
      </c>
      <c r="B8" s="836">
        <f>Ditari!B8</f>
        <v>0</v>
      </c>
      <c r="C8" s="837"/>
      <c r="D8" s="228">
        <f>Ditari!D8</f>
        <v>0</v>
      </c>
      <c r="E8" s="365" t="s">
        <v>112</v>
      </c>
      <c r="F8" s="481" t="str">
        <f>IFERROR(ROUND(AVERAGE(Ditari!F9),0),"")</f>
        <v/>
      </c>
      <c r="G8" s="481" t="str">
        <f>IFERROR(ROUND(AVERAGE(Ditari!G9),0),"")</f>
        <v/>
      </c>
      <c r="H8" s="481" t="str">
        <f>IFERROR(ROUND(AVERAGE(Ditari!H9),0),"")</f>
        <v/>
      </c>
      <c r="I8" s="481" t="str">
        <f>IFERROR(ROUND(AVERAGE(Ditari!I9),0),"")</f>
        <v/>
      </c>
      <c r="J8" s="481" t="str">
        <f>IFERROR(ROUND(AVERAGE(Ditari!J9),0),"")</f>
        <v/>
      </c>
      <c r="K8" s="481" t="str">
        <f>IFERROR(ROUND(AVERAGE(Ditari!K9),0),"")</f>
        <v/>
      </c>
      <c r="L8" s="481" t="str">
        <f>IFERROR(ROUND(AVERAGE(Ditari!L9),0),"")</f>
        <v/>
      </c>
      <c r="M8" s="481" t="str">
        <f>IFERROR(ROUND(AVERAGE(Ditari!M9),0),"")</f>
        <v/>
      </c>
      <c r="N8" s="481" t="str">
        <f>IFERROR(ROUND(AVERAGE(Ditari!N9),0),"")</f>
        <v/>
      </c>
      <c r="O8" s="481" t="str">
        <f>IFERROR(ROUND(AVERAGE(Ditari!O9),0),"")</f>
        <v/>
      </c>
      <c r="P8" s="481" t="str">
        <f>IFERROR(ROUND(AVERAGE(Ditari!P9),0),"")</f>
        <v/>
      </c>
      <c r="Q8" s="481" t="str">
        <f>IFERROR(ROUND(AVERAGE(Ditari!Q9),0),"")</f>
        <v/>
      </c>
      <c r="R8" s="481" t="str">
        <f>IFERROR(ROUND(AVERAGE(Ditari!R9),0),"")</f>
        <v/>
      </c>
      <c r="S8" s="481" t="str">
        <f>IFERROR(ROUND(AVERAGE(Ditari!S9),0),"")</f>
        <v/>
      </c>
      <c r="T8" s="481" t="str">
        <f>IFERROR(ROUND(AVERAGE(Ditari!T9),0),"")</f>
        <v/>
      </c>
      <c r="U8" s="481" t="str">
        <f>IFERROR(ROUND(AVERAGE(Ditari!U9),0),"")</f>
        <v/>
      </c>
      <c r="V8" s="481" t="str">
        <f>IFERROR(ROUND(AVERAGE(Ditari!V9),0),"")</f>
        <v/>
      </c>
      <c r="W8" s="481" t="str">
        <f>IFERROR(ROUND(AVERAGE(Ditari!W9),0),"")</f>
        <v/>
      </c>
      <c r="X8" s="483" t="str">
        <f>IFERROR(ROUND(AVERAGE(Ditari!X9),0),"")</f>
        <v/>
      </c>
      <c r="Y8" s="485" t="str">
        <f>IFERROR(ROUND(AVERAGE(Ditari!Y9),0),"")</f>
        <v/>
      </c>
      <c r="Z8" s="581" t="e">
        <f t="shared" ref="Z8:Z46" si="0">IF(OR(F8=1,G8=1,H8=1,I8=1,J8=1,K8=1,L8=1,M8=1,N8=1,O8=1,P8=1,Q8=1,R8=1,S8=1,T8=1,U8=1,V8=1,W8=1),1,ROUND(SUM(F8:W8)/$C$4,2))</f>
        <v>#DIV/0!</v>
      </c>
      <c r="AA8" s="220">
        <f t="shared" ref="AA8:AA46" si="1">COUNTIF(F8:W8,"=1")</f>
        <v>0</v>
      </c>
      <c r="AB8" s="221" t="e">
        <f>IF(OR(F8=1,G8=1,H8=1,I8=1,J8=1,K8=1,L8=1,M8=1,N8=1,O8=1,P8=1,Q8=1,R8=1,S8=1,T8=1,U8=1,V8=1,W8=1),1,ROUND(SUM(F8:W8)/$C$4,0))</f>
        <v>#DIV/0!</v>
      </c>
    </row>
    <row r="9" spans="1:29" ht="17.100000000000001" customHeight="1" x14ac:dyDescent="0.3">
      <c r="A9" s="193">
        <v>3</v>
      </c>
      <c r="B9" s="836">
        <f>Ditari!B11</f>
        <v>0</v>
      </c>
      <c r="C9" s="837"/>
      <c r="D9" s="228">
        <f>Ditari!D11</f>
        <v>0</v>
      </c>
      <c r="E9" s="365" t="s">
        <v>112</v>
      </c>
      <c r="F9" s="481" t="str">
        <f>IFERROR(ROUND(AVERAGE(Ditari!F12),0),"")</f>
        <v/>
      </c>
      <c r="G9" s="481" t="str">
        <f>IFERROR(ROUND(AVERAGE(Ditari!G12),0),"")</f>
        <v/>
      </c>
      <c r="H9" s="481" t="str">
        <f>IFERROR(ROUND(AVERAGE(Ditari!H12),0),"")</f>
        <v/>
      </c>
      <c r="I9" s="481" t="str">
        <f>IFERROR(ROUND(AVERAGE(Ditari!I12),0),"")</f>
        <v/>
      </c>
      <c r="J9" s="481" t="str">
        <f>IFERROR(ROUND(AVERAGE(Ditari!J12),0),"")</f>
        <v/>
      </c>
      <c r="K9" s="481" t="str">
        <f>IFERROR(ROUND(AVERAGE(Ditari!K12),0),"")</f>
        <v/>
      </c>
      <c r="L9" s="481" t="str">
        <f>IFERROR(ROUND(AVERAGE(Ditari!L12),0),"")</f>
        <v/>
      </c>
      <c r="M9" s="481" t="str">
        <f>IFERROR(ROUND(AVERAGE(Ditari!M12),0),"")</f>
        <v/>
      </c>
      <c r="N9" s="481" t="str">
        <f>IFERROR(ROUND(AVERAGE(Ditari!N12),0),"")</f>
        <v/>
      </c>
      <c r="O9" s="481" t="str">
        <f>IFERROR(ROUND(AVERAGE(Ditari!O12),0),"")</f>
        <v/>
      </c>
      <c r="P9" s="481" t="str">
        <f>IFERROR(ROUND(AVERAGE(Ditari!P12),0),"")</f>
        <v/>
      </c>
      <c r="Q9" s="481" t="str">
        <f>IFERROR(ROUND(AVERAGE(Ditari!Q12),0),"")</f>
        <v/>
      </c>
      <c r="R9" s="481" t="str">
        <f>IFERROR(ROUND(AVERAGE(Ditari!R12),0),"")</f>
        <v/>
      </c>
      <c r="S9" s="481" t="str">
        <f>IFERROR(ROUND(AVERAGE(Ditari!S12),0),"")</f>
        <v/>
      </c>
      <c r="T9" s="481" t="str">
        <f>IFERROR(ROUND(AVERAGE(Ditari!T12),0),"")</f>
        <v/>
      </c>
      <c r="U9" s="481" t="str">
        <f>IFERROR(ROUND(AVERAGE(Ditari!U12),0),"")</f>
        <v/>
      </c>
      <c r="V9" s="481" t="str">
        <f>IFERROR(ROUND(AVERAGE(Ditari!V12),0),"")</f>
        <v/>
      </c>
      <c r="W9" s="481" t="str">
        <f>IFERROR(ROUND(AVERAGE(Ditari!W12),0),"")</f>
        <v/>
      </c>
      <c r="X9" s="483" t="str">
        <f>IFERROR(ROUND(AVERAGE(Ditari!X12),0),"")</f>
        <v/>
      </c>
      <c r="Y9" s="485" t="str">
        <f>IFERROR(ROUND(AVERAGE(Ditari!Y12),0),"")</f>
        <v/>
      </c>
      <c r="Z9" s="581" t="e">
        <f t="shared" si="0"/>
        <v>#DIV/0!</v>
      </c>
      <c r="AA9" s="220">
        <f t="shared" si="1"/>
        <v>0</v>
      </c>
      <c r="AB9" s="221" t="e">
        <f t="shared" ref="AB9:AB46" si="2">IF(OR(F9=1,G9=1,H9=1,I9=1,J9=1,K9=1,L9=1,M9=1,N9=1,O9=1,P9=1,Q9=1,R9=1,S9=1,T9=1,U9=1,V9=1,W9=1),1,ROUND(SUM(F9:W9)/$C$4,0))</f>
        <v>#DIV/0!</v>
      </c>
    </row>
    <row r="10" spans="1:29" ht="17.100000000000001" customHeight="1" x14ac:dyDescent="0.3">
      <c r="A10" s="193">
        <v>4</v>
      </c>
      <c r="B10" s="836">
        <f>Ditari!B14</f>
        <v>0</v>
      </c>
      <c r="C10" s="837"/>
      <c r="D10" s="228">
        <f>Ditari!D14</f>
        <v>0</v>
      </c>
      <c r="E10" s="365" t="s">
        <v>112</v>
      </c>
      <c r="F10" s="481" t="str">
        <f>IFERROR(ROUND(AVERAGE(Ditari!F15),0),"")</f>
        <v/>
      </c>
      <c r="G10" s="481" t="str">
        <f>IFERROR(ROUND(AVERAGE(Ditari!G15),0),"")</f>
        <v/>
      </c>
      <c r="H10" s="481" t="str">
        <f>IFERROR(ROUND(AVERAGE(Ditari!H15),0),"")</f>
        <v/>
      </c>
      <c r="I10" s="481" t="str">
        <f>IFERROR(ROUND(AVERAGE(Ditari!I15),0),"")</f>
        <v/>
      </c>
      <c r="J10" s="481" t="str">
        <f>IFERROR(ROUND(AVERAGE(Ditari!J15),0),"")</f>
        <v/>
      </c>
      <c r="K10" s="481" t="str">
        <f>IFERROR(ROUND(AVERAGE(Ditari!K15),0),"")</f>
        <v/>
      </c>
      <c r="L10" s="481" t="str">
        <f>IFERROR(ROUND(AVERAGE(Ditari!L15),0),"")</f>
        <v/>
      </c>
      <c r="M10" s="481" t="str">
        <f>IFERROR(ROUND(AVERAGE(Ditari!M15),0),"")</f>
        <v/>
      </c>
      <c r="N10" s="481" t="str">
        <f>IFERROR(ROUND(AVERAGE(Ditari!N15),0),"")</f>
        <v/>
      </c>
      <c r="O10" s="481" t="str">
        <f>IFERROR(ROUND(AVERAGE(Ditari!O15),0),"")</f>
        <v/>
      </c>
      <c r="P10" s="481" t="str">
        <f>IFERROR(ROUND(AVERAGE(Ditari!P15),0),"")</f>
        <v/>
      </c>
      <c r="Q10" s="481" t="str">
        <f>IFERROR(ROUND(AVERAGE(Ditari!Q15),0),"")</f>
        <v/>
      </c>
      <c r="R10" s="481" t="str">
        <f>IFERROR(ROUND(AVERAGE(Ditari!R15),0),"")</f>
        <v/>
      </c>
      <c r="S10" s="481" t="str">
        <f>IFERROR(ROUND(AVERAGE(Ditari!S15),0),"")</f>
        <v/>
      </c>
      <c r="T10" s="481" t="str">
        <f>IFERROR(ROUND(AVERAGE(Ditari!T15),0),"")</f>
        <v/>
      </c>
      <c r="U10" s="481" t="str">
        <f>IFERROR(ROUND(AVERAGE(Ditari!U15),0),"")</f>
        <v/>
      </c>
      <c r="V10" s="481" t="str">
        <f>IFERROR(ROUND(AVERAGE(Ditari!V15),0),"")</f>
        <v/>
      </c>
      <c r="W10" s="481" t="str">
        <f>IFERROR(ROUND(AVERAGE(Ditari!W15),0),"")</f>
        <v/>
      </c>
      <c r="X10" s="483" t="str">
        <f>IFERROR(ROUND(AVERAGE(Ditari!X15),0),"")</f>
        <v/>
      </c>
      <c r="Y10" s="485" t="str">
        <f>IFERROR(ROUND(AVERAGE(Ditari!Y15),0),"")</f>
        <v/>
      </c>
      <c r="Z10" s="581" t="e">
        <f t="shared" si="0"/>
        <v>#DIV/0!</v>
      </c>
      <c r="AA10" s="220">
        <f t="shared" si="1"/>
        <v>0</v>
      </c>
      <c r="AB10" s="221" t="e">
        <f t="shared" si="2"/>
        <v>#DIV/0!</v>
      </c>
    </row>
    <row r="11" spans="1:29" ht="17.100000000000001" customHeight="1" x14ac:dyDescent="0.3">
      <c r="A11" s="193">
        <v>5</v>
      </c>
      <c r="B11" s="836">
        <f>Ditari!B17</f>
        <v>0</v>
      </c>
      <c r="C11" s="837"/>
      <c r="D11" s="228">
        <f>Ditari!D17</f>
        <v>0</v>
      </c>
      <c r="E11" s="365" t="s">
        <v>112</v>
      </c>
      <c r="F11" s="481" t="str">
        <f>IFERROR(ROUND(AVERAGE(Ditari!F18),0),"")</f>
        <v/>
      </c>
      <c r="G11" s="481" t="str">
        <f>IFERROR(ROUND(AVERAGE(Ditari!G18),0),"")</f>
        <v/>
      </c>
      <c r="H11" s="481" t="str">
        <f>IFERROR(ROUND(AVERAGE(Ditari!H18),0),"")</f>
        <v/>
      </c>
      <c r="I11" s="481" t="str">
        <f>IFERROR(ROUND(AVERAGE(Ditari!I18),0),"")</f>
        <v/>
      </c>
      <c r="J11" s="481" t="str">
        <f>IFERROR(ROUND(AVERAGE(Ditari!J18),0),"")</f>
        <v/>
      </c>
      <c r="K11" s="481" t="str">
        <f>IFERROR(ROUND(AVERAGE(Ditari!K18),0),"")</f>
        <v/>
      </c>
      <c r="L11" s="481" t="str">
        <f>IFERROR(ROUND(AVERAGE(Ditari!L18),0),"")</f>
        <v/>
      </c>
      <c r="M11" s="481" t="str">
        <f>IFERROR(ROUND(AVERAGE(Ditari!M18),0),"")</f>
        <v/>
      </c>
      <c r="N11" s="481" t="str">
        <f>IFERROR(ROUND(AVERAGE(Ditari!N18),0),"")</f>
        <v/>
      </c>
      <c r="O11" s="481" t="str">
        <f>IFERROR(ROUND(AVERAGE(Ditari!O18),0),"")</f>
        <v/>
      </c>
      <c r="P11" s="481" t="str">
        <f>IFERROR(ROUND(AVERAGE(Ditari!P18),0),"")</f>
        <v/>
      </c>
      <c r="Q11" s="481" t="str">
        <f>IFERROR(ROUND(AVERAGE(Ditari!Q18),0),"")</f>
        <v/>
      </c>
      <c r="R11" s="481" t="str">
        <f>IFERROR(ROUND(AVERAGE(Ditari!R18),0),"")</f>
        <v/>
      </c>
      <c r="S11" s="481" t="str">
        <f>IFERROR(ROUND(AVERAGE(Ditari!S18),0),"")</f>
        <v/>
      </c>
      <c r="T11" s="481" t="str">
        <f>IFERROR(ROUND(AVERAGE(Ditari!T18),0),"")</f>
        <v/>
      </c>
      <c r="U11" s="481" t="str">
        <f>IFERROR(ROUND(AVERAGE(Ditari!U18),0),"")</f>
        <v/>
      </c>
      <c r="V11" s="481" t="str">
        <f>IFERROR(ROUND(AVERAGE(Ditari!V18),0),"")</f>
        <v/>
      </c>
      <c r="W11" s="481" t="str">
        <f>IFERROR(ROUND(AVERAGE(Ditari!W18),0),"")</f>
        <v/>
      </c>
      <c r="X11" s="483" t="str">
        <f>IFERROR(ROUND(AVERAGE(Ditari!X18),0),"")</f>
        <v/>
      </c>
      <c r="Y11" s="485" t="str">
        <f>IFERROR(ROUND(AVERAGE(Ditari!Y18),0),"")</f>
        <v/>
      </c>
      <c r="Z11" s="581" t="e">
        <f t="shared" si="0"/>
        <v>#DIV/0!</v>
      </c>
      <c r="AA11" s="220">
        <f t="shared" si="1"/>
        <v>0</v>
      </c>
      <c r="AB11" s="221" t="e">
        <f>IF(OR(F11=1,G11=1,H11=1,I11=1,J11=1,K11=1,L11=1,M11=1,N11=1,O11=1,P11=1,Q11=1,R11=1,S11=1,T11=1,U11=1,V11=1,W11=1),1,ROUND(SUM(F11:W11)/$C$4,0))</f>
        <v>#DIV/0!</v>
      </c>
    </row>
    <row r="12" spans="1:29" ht="17.100000000000001" customHeight="1" x14ac:dyDescent="0.3">
      <c r="A12" s="193">
        <v>6</v>
      </c>
      <c r="B12" s="836">
        <f>Ditari!B20</f>
        <v>0</v>
      </c>
      <c r="C12" s="837"/>
      <c r="D12" s="228">
        <f>Ditari!D20</f>
        <v>0</v>
      </c>
      <c r="E12" s="365" t="s">
        <v>112</v>
      </c>
      <c r="F12" s="481" t="str">
        <f>IFERROR(ROUND(AVERAGE(Ditari!F21),0),"")</f>
        <v/>
      </c>
      <c r="G12" s="481" t="str">
        <f>IFERROR(ROUND(AVERAGE(Ditari!G21),0),"")</f>
        <v/>
      </c>
      <c r="H12" s="481" t="str">
        <f>IFERROR(ROUND(AVERAGE(Ditari!H21),0),"")</f>
        <v/>
      </c>
      <c r="I12" s="481" t="str">
        <f>IFERROR(ROUND(AVERAGE(Ditari!I21),0),"")</f>
        <v/>
      </c>
      <c r="J12" s="481" t="str">
        <f>IFERROR(ROUND(AVERAGE(Ditari!J21),0),"")</f>
        <v/>
      </c>
      <c r="K12" s="481" t="str">
        <f>IFERROR(ROUND(AVERAGE(Ditari!K21),0),"")</f>
        <v/>
      </c>
      <c r="L12" s="481" t="str">
        <f>IFERROR(ROUND(AVERAGE(Ditari!L21),0),"")</f>
        <v/>
      </c>
      <c r="M12" s="481" t="str">
        <f>IFERROR(ROUND(AVERAGE(Ditari!M21),0),"")</f>
        <v/>
      </c>
      <c r="N12" s="481" t="str">
        <f>IFERROR(ROUND(AVERAGE(Ditari!N21),0),"")</f>
        <v/>
      </c>
      <c r="O12" s="481" t="str">
        <f>IFERROR(ROUND(AVERAGE(Ditari!O21),0),"")</f>
        <v/>
      </c>
      <c r="P12" s="481" t="str">
        <f>IFERROR(ROUND(AVERAGE(Ditari!P21),0),"")</f>
        <v/>
      </c>
      <c r="Q12" s="481" t="str">
        <f>IFERROR(ROUND(AVERAGE(Ditari!Q21),0),"")</f>
        <v/>
      </c>
      <c r="R12" s="481" t="str">
        <f>IFERROR(ROUND(AVERAGE(Ditari!R21),0),"")</f>
        <v/>
      </c>
      <c r="S12" s="481" t="str">
        <f>IFERROR(ROUND(AVERAGE(Ditari!S21),0),"")</f>
        <v/>
      </c>
      <c r="T12" s="481" t="str">
        <f>IFERROR(ROUND(AVERAGE(Ditari!T21),0),"")</f>
        <v/>
      </c>
      <c r="U12" s="481" t="str">
        <f>IFERROR(ROUND(AVERAGE(Ditari!U21),0),"")</f>
        <v/>
      </c>
      <c r="V12" s="481" t="str">
        <f>IFERROR(ROUND(AVERAGE(Ditari!V21),0),"")</f>
        <v/>
      </c>
      <c r="W12" s="481" t="str">
        <f>IFERROR(ROUND(AVERAGE(Ditari!W21),0),"")</f>
        <v/>
      </c>
      <c r="X12" s="483" t="str">
        <f>IFERROR(ROUND(AVERAGE(Ditari!X21),0),"")</f>
        <v/>
      </c>
      <c r="Y12" s="485" t="str">
        <f>IFERROR(ROUND(AVERAGE(Ditari!Y21),0),"")</f>
        <v/>
      </c>
      <c r="Z12" s="581" t="e">
        <f t="shared" si="0"/>
        <v>#DIV/0!</v>
      </c>
      <c r="AA12" s="220">
        <f t="shared" si="1"/>
        <v>0</v>
      </c>
      <c r="AB12" s="221" t="e">
        <f t="shared" si="2"/>
        <v>#DIV/0!</v>
      </c>
    </row>
    <row r="13" spans="1:29" ht="17.100000000000001" customHeight="1" x14ac:dyDescent="0.3">
      <c r="A13" s="193">
        <v>7</v>
      </c>
      <c r="B13" s="836">
        <f>Ditari!B23</f>
        <v>0</v>
      </c>
      <c r="C13" s="837"/>
      <c r="D13" s="228">
        <f>Ditari!D23</f>
        <v>0</v>
      </c>
      <c r="E13" s="365" t="s">
        <v>112</v>
      </c>
      <c r="F13" s="481" t="str">
        <f>IFERROR(ROUND(AVERAGE(Ditari!F24),0),"")</f>
        <v/>
      </c>
      <c r="G13" s="481" t="str">
        <f>IFERROR(ROUND(AVERAGE(Ditari!G24),0),"")</f>
        <v/>
      </c>
      <c r="H13" s="481" t="str">
        <f>IFERROR(ROUND(AVERAGE(Ditari!H24),0),"")</f>
        <v/>
      </c>
      <c r="I13" s="481" t="str">
        <f>IFERROR(ROUND(AVERAGE(Ditari!I24),0),"")</f>
        <v/>
      </c>
      <c r="J13" s="481" t="str">
        <f>IFERROR(ROUND(AVERAGE(Ditari!J24),0),"")</f>
        <v/>
      </c>
      <c r="K13" s="481" t="str">
        <f>IFERROR(ROUND(AVERAGE(Ditari!K24),0),"")</f>
        <v/>
      </c>
      <c r="L13" s="481" t="str">
        <f>IFERROR(ROUND(AVERAGE(Ditari!L24),0),"")</f>
        <v/>
      </c>
      <c r="M13" s="481" t="str">
        <f>IFERROR(ROUND(AVERAGE(Ditari!M24),0),"")</f>
        <v/>
      </c>
      <c r="N13" s="481" t="str">
        <f>IFERROR(ROUND(AVERAGE(Ditari!N24),0),"")</f>
        <v/>
      </c>
      <c r="O13" s="481" t="str">
        <f>IFERROR(ROUND(AVERAGE(Ditari!O24),0),"")</f>
        <v/>
      </c>
      <c r="P13" s="481" t="str">
        <f>IFERROR(ROUND(AVERAGE(Ditari!P24),0),"")</f>
        <v/>
      </c>
      <c r="Q13" s="481" t="str">
        <f>IFERROR(ROUND(AVERAGE(Ditari!Q24),0),"")</f>
        <v/>
      </c>
      <c r="R13" s="481" t="str">
        <f>IFERROR(ROUND(AVERAGE(Ditari!R24),0),"")</f>
        <v/>
      </c>
      <c r="S13" s="481" t="str">
        <f>IFERROR(ROUND(AVERAGE(Ditari!S24),0),"")</f>
        <v/>
      </c>
      <c r="T13" s="481" t="str">
        <f>IFERROR(ROUND(AVERAGE(Ditari!T24),0),"")</f>
        <v/>
      </c>
      <c r="U13" s="481" t="str">
        <f>IFERROR(ROUND(AVERAGE(Ditari!U24),0),"")</f>
        <v/>
      </c>
      <c r="V13" s="481" t="str">
        <f>IFERROR(ROUND(AVERAGE(Ditari!V24),0),"")</f>
        <v/>
      </c>
      <c r="W13" s="481" t="str">
        <f>IFERROR(ROUND(AVERAGE(Ditari!W24),0),"")</f>
        <v/>
      </c>
      <c r="X13" s="483" t="str">
        <f>IFERROR(ROUND(AVERAGE(Ditari!X24),0),"")</f>
        <v/>
      </c>
      <c r="Y13" s="485" t="str">
        <f>IFERROR(ROUND(AVERAGE(Ditari!Y24),0),"")</f>
        <v/>
      </c>
      <c r="Z13" s="581" t="e">
        <f t="shared" si="0"/>
        <v>#DIV/0!</v>
      </c>
      <c r="AA13" s="220">
        <f t="shared" si="1"/>
        <v>0</v>
      </c>
      <c r="AB13" s="221" t="e">
        <f t="shared" si="2"/>
        <v>#DIV/0!</v>
      </c>
    </row>
    <row r="14" spans="1:29" ht="17.100000000000001" customHeight="1" x14ac:dyDescent="0.3">
      <c r="A14" s="193">
        <v>8</v>
      </c>
      <c r="B14" s="836">
        <f>Ditari!B26</f>
        <v>0</v>
      </c>
      <c r="C14" s="837"/>
      <c r="D14" s="228">
        <f>Ditari!D26</f>
        <v>0</v>
      </c>
      <c r="E14" s="365" t="s">
        <v>112</v>
      </c>
      <c r="F14" s="481" t="str">
        <f>IFERROR(ROUND(AVERAGE(Ditari!F27),0),"")</f>
        <v/>
      </c>
      <c r="G14" s="481" t="str">
        <f>IFERROR(ROUND(AVERAGE(Ditari!G27),0),"")</f>
        <v/>
      </c>
      <c r="H14" s="481" t="str">
        <f>IFERROR(ROUND(AVERAGE(Ditari!H27),0),"")</f>
        <v/>
      </c>
      <c r="I14" s="481" t="str">
        <f>IFERROR(ROUND(AVERAGE(Ditari!I27),0),"")</f>
        <v/>
      </c>
      <c r="J14" s="481" t="str">
        <f>IFERROR(ROUND(AVERAGE(Ditari!J27),0),"")</f>
        <v/>
      </c>
      <c r="K14" s="481" t="str">
        <f>IFERROR(ROUND(AVERAGE(Ditari!K27),0),"")</f>
        <v/>
      </c>
      <c r="L14" s="481" t="str">
        <f>IFERROR(ROUND(AVERAGE(Ditari!L27),0),"")</f>
        <v/>
      </c>
      <c r="M14" s="481" t="str">
        <f>IFERROR(ROUND(AVERAGE(Ditari!M27),0),"")</f>
        <v/>
      </c>
      <c r="N14" s="481" t="str">
        <f>IFERROR(ROUND(AVERAGE(Ditari!N27),0),"")</f>
        <v/>
      </c>
      <c r="O14" s="481" t="str">
        <f>IFERROR(ROUND(AVERAGE(Ditari!O27),0),"")</f>
        <v/>
      </c>
      <c r="P14" s="481" t="str">
        <f>IFERROR(ROUND(AVERAGE(Ditari!P27),0),"")</f>
        <v/>
      </c>
      <c r="Q14" s="481" t="str">
        <f>IFERROR(ROUND(AVERAGE(Ditari!Q27),0),"")</f>
        <v/>
      </c>
      <c r="R14" s="481" t="str">
        <f>IFERROR(ROUND(AVERAGE(Ditari!R27),0),"")</f>
        <v/>
      </c>
      <c r="S14" s="481" t="str">
        <f>IFERROR(ROUND(AVERAGE(Ditari!S27),0),"")</f>
        <v/>
      </c>
      <c r="T14" s="481" t="str">
        <f>IFERROR(ROUND(AVERAGE(Ditari!T27),0),"")</f>
        <v/>
      </c>
      <c r="U14" s="481" t="str">
        <f>IFERROR(ROUND(AVERAGE(Ditari!U27),0),"")</f>
        <v/>
      </c>
      <c r="V14" s="481" t="str">
        <f>IFERROR(ROUND(AVERAGE(Ditari!V27),0),"")</f>
        <v/>
      </c>
      <c r="W14" s="481" t="str">
        <f>IFERROR(ROUND(AVERAGE(Ditari!W27),0),"")</f>
        <v/>
      </c>
      <c r="X14" s="483" t="str">
        <f>IFERROR(ROUND(AVERAGE(Ditari!X27),0),"")</f>
        <v/>
      </c>
      <c r="Y14" s="485" t="str">
        <f>IFERROR(ROUND(AVERAGE(Ditari!Y27),0),"")</f>
        <v/>
      </c>
      <c r="Z14" s="581" t="e">
        <f t="shared" si="0"/>
        <v>#DIV/0!</v>
      </c>
      <c r="AA14" s="220">
        <f t="shared" si="1"/>
        <v>0</v>
      </c>
      <c r="AB14" s="221" t="e">
        <f t="shared" si="2"/>
        <v>#DIV/0!</v>
      </c>
    </row>
    <row r="15" spans="1:29" ht="17.100000000000001" customHeight="1" x14ac:dyDescent="0.3">
      <c r="A15" s="193">
        <v>9</v>
      </c>
      <c r="B15" s="836">
        <f>Ditari!B29</f>
        <v>0</v>
      </c>
      <c r="C15" s="837"/>
      <c r="D15" s="228">
        <f>Ditari!D29</f>
        <v>0</v>
      </c>
      <c r="E15" s="365" t="s">
        <v>112</v>
      </c>
      <c r="F15" s="481" t="str">
        <f>IFERROR(ROUND(AVERAGE(Ditari!F30),0),"")</f>
        <v/>
      </c>
      <c r="G15" s="481" t="str">
        <f>IFERROR(ROUND(AVERAGE(Ditari!G30),0),"")</f>
        <v/>
      </c>
      <c r="H15" s="481" t="str">
        <f>IFERROR(ROUND(AVERAGE(Ditari!H30),0),"")</f>
        <v/>
      </c>
      <c r="I15" s="481" t="str">
        <f>IFERROR(ROUND(AVERAGE(Ditari!I30),0),"")</f>
        <v/>
      </c>
      <c r="J15" s="481" t="str">
        <f>IFERROR(ROUND(AVERAGE(Ditari!J30),0),"")</f>
        <v/>
      </c>
      <c r="K15" s="481" t="str">
        <f>IFERROR(ROUND(AVERAGE(Ditari!K30),0),"")</f>
        <v/>
      </c>
      <c r="L15" s="481" t="str">
        <f>IFERROR(ROUND(AVERAGE(Ditari!L30),0),"")</f>
        <v/>
      </c>
      <c r="M15" s="481" t="str">
        <f>IFERROR(ROUND(AVERAGE(Ditari!M30),0),"")</f>
        <v/>
      </c>
      <c r="N15" s="481" t="str">
        <f>IFERROR(ROUND(AVERAGE(Ditari!N30),0),"")</f>
        <v/>
      </c>
      <c r="O15" s="481" t="str">
        <f>IFERROR(ROUND(AVERAGE(Ditari!O30),0),"")</f>
        <v/>
      </c>
      <c r="P15" s="481" t="str">
        <f>IFERROR(ROUND(AVERAGE(Ditari!P30),0),"")</f>
        <v/>
      </c>
      <c r="Q15" s="481" t="str">
        <f>IFERROR(ROUND(AVERAGE(Ditari!Q30),0),"")</f>
        <v/>
      </c>
      <c r="R15" s="481" t="str">
        <f>IFERROR(ROUND(AVERAGE(Ditari!R30),0),"")</f>
        <v/>
      </c>
      <c r="S15" s="481" t="str">
        <f>IFERROR(ROUND(AVERAGE(Ditari!S30),0),"")</f>
        <v/>
      </c>
      <c r="T15" s="481" t="str">
        <f>IFERROR(ROUND(AVERAGE(Ditari!T30),0),"")</f>
        <v/>
      </c>
      <c r="U15" s="481" t="str">
        <f>IFERROR(ROUND(AVERAGE(Ditari!U30),0),"")</f>
        <v/>
      </c>
      <c r="V15" s="481" t="str">
        <f>IFERROR(ROUND(AVERAGE(Ditari!V30),0),"")</f>
        <v/>
      </c>
      <c r="W15" s="481" t="str">
        <f>IFERROR(ROUND(AVERAGE(Ditari!W30),0),"")</f>
        <v/>
      </c>
      <c r="X15" s="483" t="str">
        <f>IFERROR(ROUND(AVERAGE(Ditari!X30),0),"")</f>
        <v/>
      </c>
      <c r="Y15" s="485" t="str">
        <f>IFERROR(ROUND(AVERAGE(Ditari!Y30),0),"")</f>
        <v/>
      </c>
      <c r="Z15" s="581" t="e">
        <f t="shared" si="0"/>
        <v>#DIV/0!</v>
      </c>
      <c r="AA15" s="220">
        <f t="shared" si="1"/>
        <v>0</v>
      </c>
      <c r="AB15" s="221" t="e">
        <f t="shared" si="2"/>
        <v>#DIV/0!</v>
      </c>
    </row>
    <row r="16" spans="1:29" ht="17.100000000000001" customHeight="1" x14ac:dyDescent="0.3">
      <c r="A16" s="193">
        <v>10</v>
      </c>
      <c r="B16" s="836">
        <f>Ditari!B32</f>
        <v>0</v>
      </c>
      <c r="C16" s="837"/>
      <c r="D16" s="228">
        <f>Ditari!D32</f>
        <v>0</v>
      </c>
      <c r="E16" s="365" t="s">
        <v>112</v>
      </c>
      <c r="F16" s="481" t="str">
        <f>IFERROR(ROUND(AVERAGE(Ditari!F33),0),"")</f>
        <v/>
      </c>
      <c r="G16" s="481" t="str">
        <f>IFERROR(ROUND(AVERAGE(Ditari!G33),0),"")</f>
        <v/>
      </c>
      <c r="H16" s="481" t="str">
        <f>IFERROR(ROUND(AVERAGE(Ditari!H33),0),"")</f>
        <v/>
      </c>
      <c r="I16" s="481" t="str">
        <f>IFERROR(ROUND(AVERAGE(Ditari!I33),0),"")</f>
        <v/>
      </c>
      <c r="J16" s="481" t="str">
        <f>IFERROR(ROUND(AVERAGE(Ditari!J33),0),"")</f>
        <v/>
      </c>
      <c r="K16" s="481" t="str">
        <f>IFERROR(ROUND(AVERAGE(Ditari!K33),0),"")</f>
        <v/>
      </c>
      <c r="L16" s="481" t="str">
        <f>IFERROR(ROUND(AVERAGE(Ditari!L33),0),"")</f>
        <v/>
      </c>
      <c r="M16" s="481" t="str">
        <f>IFERROR(ROUND(AVERAGE(Ditari!M33),0),"")</f>
        <v/>
      </c>
      <c r="N16" s="481" t="str">
        <f>IFERROR(ROUND(AVERAGE(Ditari!N33),0),"")</f>
        <v/>
      </c>
      <c r="O16" s="481" t="str">
        <f>IFERROR(ROUND(AVERAGE(Ditari!O33),0),"")</f>
        <v/>
      </c>
      <c r="P16" s="481" t="str">
        <f>IFERROR(ROUND(AVERAGE(Ditari!P33),0),"")</f>
        <v/>
      </c>
      <c r="Q16" s="481" t="str">
        <f>IFERROR(ROUND(AVERAGE(Ditari!Q33),0),"")</f>
        <v/>
      </c>
      <c r="R16" s="481" t="str">
        <f>IFERROR(ROUND(AVERAGE(Ditari!R33),0),"")</f>
        <v/>
      </c>
      <c r="S16" s="481" t="str">
        <f>IFERROR(ROUND(AVERAGE(Ditari!S33),0),"")</f>
        <v/>
      </c>
      <c r="T16" s="481" t="str">
        <f>IFERROR(ROUND(AVERAGE(Ditari!T33),0),"")</f>
        <v/>
      </c>
      <c r="U16" s="481" t="str">
        <f>IFERROR(ROUND(AVERAGE(Ditari!U33),0),"")</f>
        <v/>
      </c>
      <c r="V16" s="481" t="str">
        <f>IFERROR(ROUND(AVERAGE(Ditari!V33),0),"")</f>
        <v/>
      </c>
      <c r="W16" s="481" t="str">
        <f>IFERROR(ROUND(AVERAGE(Ditari!W33),0),"")</f>
        <v/>
      </c>
      <c r="X16" s="483" t="str">
        <f>IFERROR(ROUND(AVERAGE(Ditari!X33),0),"")</f>
        <v/>
      </c>
      <c r="Y16" s="485" t="str">
        <f>IFERROR(ROUND(AVERAGE(Ditari!Y33),0),"")</f>
        <v/>
      </c>
      <c r="Z16" s="581" t="e">
        <f t="shared" si="0"/>
        <v>#DIV/0!</v>
      </c>
      <c r="AA16" s="220">
        <f t="shared" si="1"/>
        <v>0</v>
      </c>
      <c r="AB16" s="221" t="e">
        <f t="shared" si="2"/>
        <v>#DIV/0!</v>
      </c>
    </row>
    <row r="17" spans="1:28" ht="17.100000000000001" customHeight="1" x14ac:dyDescent="0.3">
      <c r="A17" s="193">
        <v>11</v>
      </c>
      <c r="B17" s="836">
        <f>Ditari!B35</f>
        <v>0</v>
      </c>
      <c r="C17" s="837"/>
      <c r="D17" s="228">
        <f>Ditari!D35</f>
        <v>0</v>
      </c>
      <c r="E17" s="365" t="s">
        <v>112</v>
      </c>
      <c r="F17" s="481" t="str">
        <f>IFERROR(ROUND(AVERAGE(Ditari!F36),0),"")</f>
        <v/>
      </c>
      <c r="G17" s="481" t="str">
        <f>IFERROR(ROUND(AVERAGE(Ditari!G36),0),"")</f>
        <v/>
      </c>
      <c r="H17" s="481" t="str">
        <f>IFERROR(ROUND(AVERAGE(Ditari!H36),0),"")</f>
        <v/>
      </c>
      <c r="I17" s="481" t="str">
        <f>IFERROR(ROUND(AVERAGE(Ditari!I36),0),"")</f>
        <v/>
      </c>
      <c r="J17" s="481" t="str">
        <f>IFERROR(ROUND(AVERAGE(Ditari!J36),0),"")</f>
        <v/>
      </c>
      <c r="K17" s="481" t="str">
        <f>IFERROR(ROUND(AVERAGE(Ditari!K36),0),"")</f>
        <v/>
      </c>
      <c r="L17" s="481" t="str">
        <f>IFERROR(ROUND(AVERAGE(Ditari!L36),0),"")</f>
        <v/>
      </c>
      <c r="M17" s="481" t="str">
        <f>IFERROR(ROUND(AVERAGE(Ditari!M36),0),"")</f>
        <v/>
      </c>
      <c r="N17" s="481" t="str">
        <f>IFERROR(ROUND(AVERAGE(Ditari!N36),0),"")</f>
        <v/>
      </c>
      <c r="O17" s="481" t="str">
        <f>IFERROR(ROUND(AVERAGE(Ditari!O36),0),"")</f>
        <v/>
      </c>
      <c r="P17" s="481" t="str">
        <f>IFERROR(ROUND(AVERAGE(Ditari!P36),0),"")</f>
        <v/>
      </c>
      <c r="Q17" s="481" t="str">
        <f>IFERROR(ROUND(AVERAGE(Ditari!Q36),0),"")</f>
        <v/>
      </c>
      <c r="R17" s="481" t="str">
        <f>IFERROR(ROUND(AVERAGE(Ditari!R36),0),"")</f>
        <v/>
      </c>
      <c r="S17" s="481" t="str">
        <f>IFERROR(ROUND(AVERAGE(Ditari!S36),0),"")</f>
        <v/>
      </c>
      <c r="T17" s="481" t="str">
        <f>IFERROR(ROUND(AVERAGE(Ditari!T36),0),"")</f>
        <v/>
      </c>
      <c r="U17" s="481" t="str">
        <f>IFERROR(ROUND(AVERAGE(Ditari!U36),0),"")</f>
        <v/>
      </c>
      <c r="V17" s="481" t="str">
        <f>IFERROR(ROUND(AVERAGE(Ditari!V36),0),"")</f>
        <v/>
      </c>
      <c r="W17" s="481" t="str">
        <f>IFERROR(ROUND(AVERAGE(Ditari!W36),0),"")</f>
        <v/>
      </c>
      <c r="X17" s="483" t="str">
        <f>IFERROR(ROUND(AVERAGE(Ditari!X36),0),"")</f>
        <v/>
      </c>
      <c r="Y17" s="485" t="str">
        <f>IFERROR(ROUND(AVERAGE(Ditari!Y36),0),"")</f>
        <v/>
      </c>
      <c r="Z17" s="581" t="e">
        <f t="shared" si="0"/>
        <v>#DIV/0!</v>
      </c>
      <c r="AA17" s="220">
        <f t="shared" si="1"/>
        <v>0</v>
      </c>
      <c r="AB17" s="221" t="e">
        <f t="shared" si="2"/>
        <v>#DIV/0!</v>
      </c>
    </row>
    <row r="18" spans="1:28" ht="17.100000000000001" customHeight="1" x14ac:dyDescent="0.3">
      <c r="A18" s="193">
        <v>12</v>
      </c>
      <c r="B18" s="836">
        <f>Ditari!B38</f>
        <v>0</v>
      </c>
      <c r="C18" s="837"/>
      <c r="D18" s="228">
        <f>Ditari!D38</f>
        <v>0</v>
      </c>
      <c r="E18" s="365" t="s">
        <v>112</v>
      </c>
      <c r="F18" s="481" t="str">
        <f>IFERROR(ROUND(AVERAGE(Ditari!F39),0),"")</f>
        <v/>
      </c>
      <c r="G18" s="481" t="str">
        <f>IFERROR(ROUND(AVERAGE(Ditari!G39),0),"")</f>
        <v/>
      </c>
      <c r="H18" s="481" t="str">
        <f>IFERROR(ROUND(AVERAGE(Ditari!H39),0),"")</f>
        <v/>
      </c>
      <c r="I18" s="481" t="str">
        <f>IFERROR(ROUND(AVERAGE(Ditari!I39),0),"")</f>
        <v/>
      </c>
      <c r="J18" s="481" t="str">
        <f>IFERROR(ROUND(AVERAGE(Ditari!J39),0),"")</f>
        <v/>
      </c>
      <c r="K18" s="481" t="str">
        <f>IFERROR(ROUND(AVERAGE(Ditari!K39),0),"")</f>
        <v/>
      </c>
      <c r="L18" s="481" t="str">
        <f>IFERROR(ROUND(AVERAGE(Ditari!L39),0),"")</f>
        <v/>
      </c>
      <c r="M18" s="481" t="str">
        <f>IFERROR(ROUND(AVERAGE(Ditari!M39),0),"")</f>
        <v/>
      </c>
      <c r="N18" s="481" t="str">
        <f>IFERROR(ROUND(AVERAGE(Ditari!N39),0),"")</f>
        <v/>
      </c>
      <c r="O18" s="481" t="str">
        <f>IFERROR(ROUND(AVERAGE(Ditari!O39),0),"")</f>
        <v/>
      </c>
      <c r="P18" s="481" t="str">
        <f>IFERROR(ROUND(AVERAGE(Ditari!P39),0),"")</f>
        <v/>
      </c>
      <c r="Q18" s="481" t="str">
        <f>IFERROR(ROUND(AVERAGE(Ditari!Q39),0),"")</f>
        <v/>
      </c>
      <c r="R18" s="481" t="str">
        <f>IFERROR(ROUND(AVERAGE(Ditari!R39),0),"")</f>
        <v/>
      </c>
      <c r="S18" s="481" t="str">
        <f>IFERROR(ROUND(AVERAGE(Ditari!S39),0),"")</f>
        <v/>
      </c>
      <c r="T18" s="481" t="str">
        <f>IFERROR(ROUND(AVERAGE(Ditari!T39),0),"")</f>
        <v/>
      </c>
      <c r="U18" s="481" t="str">
        <f>IFERROR(ROUND(AVERAGE(Ditari!U39),0),"")</f>
        <v/>
      </c>
      <c r="V18" s="481" t="str">
        <f>IFERROR(ROUND(AVERAGE(Ditari!V39),0),"")</f>
        <v/>
      </c>
      <c r="W18" s="481" t="str">
        <f>IFERROR(ROUND(AVERAGE(Ditari!W39),0),"")</f>
        <v/>
      </c>
      <c r="X18" s="483" t="str">
        <f>IFERROR(ROUND(AVERAGE(Ditari!X39),0),"")</f>
        <v/>
      </c>
      <c r="Y18" s="485" t="str">
        <f>IFERROR(ROUND(AVERAGE(Ditari!Y39),0),"")</f>
        <v/>
      </c>
      <c r="Z18" s="581" t="e">
        <f t="shared" si="0"/>
        <v>#DIV/0!</v>
      </c>
      <c r="AA18" s="220">
        <f t="shared" si="1"/>
        <v>0</v>
      </c>
      <c r="AB18" s="221" t="e">
        <f t="shared" si="2"/>
        <v>#DIV/0!</v>
      </c>
    </row>
    <row r="19" spans="1:28" ht="17.100000000000001" customHeight="1" x14ac:dyDescent="0.3">
      <c r="A19" s="193">
        <v>13</v>
      </c>
      <c r="B19" s="836">
        <f>Ditari!B41</f>
        <v>0</v>
      </c>
      <c r="C19" s="837"/>
      <c r="D19" s="228">
        <f>Ditari!D41</f>
        <v>0</v>
      </c>
      <c r="E19" s="365" t="s">
        <v>112</v>
      </c>
      <c r="F19" s="481" t="str">
        <f>IFERROR(ROUND(AVERAGE(Ditari!F42),0),"")</f>
        <v/>
      </c>
      <c r="G19" s="481" t="str">
        <f>IFERROR(ROUND(AVERAGE(Ditari!G42),0),"")</f>
        <v/>
      </c>
      <c r="H19" s="481" t="str">
        <f>IFERROR(ROUND(AVERAGE(Ditari!H42),0),"")</f>
        <v/>
      </c>
      <c r="I19" s="481" t="str">
        <f>IFERROR(ROUND(AVERAGE(Ditari!I42),0),"")</f>
        <v/>
      </c>
      <c r="J19" s="481" t="str">
        <f>IFERROR(ROUND(AVERAGE(Ditari!J42),0),"")</f>
        <v/>
      </c>
      <c r="K19" s="481" t="str">
        <f>IFERROR(ROUND(AVERAGE(Ditari!K42),0),"")</f>
        <v/>
      </c>
      <c r="L19" s="481" t="str">
        <f>IFERROR(ROUND(AVERAGE(Ditari!L42),0),"")</f>
        <v/>
      </c>
      <c r="M19" s="481" t="str">
        <f>IFERROR(ROUND(AVERAGE(Ditari!M42),0),"")</f>
        <v/>
      </c>
      <c r="N19" s="481" t="str">
        <f>IFERROR(ROUND(AVERAGE(Ditari!N42),0),"")</f>
        <v/>
      </c>
      <c r="O19" s="481" t="str">
        <f>IFERROR(ROUND(AVERAGE(Ditari!O42),0),"")</f>
        <v/>
      </c>
      <c r="P19" s="481" t="str">
        <f>IFERROR(ROUND(AVERAGE(Ditari!P42),0),"")</f>
        <v/>
      </c>
      <c r="Q19" s="481" t="str">
        <f>IFERROR(ROUND(AVERAGE(Ditari!Q42),0),"")</f>
        <v/>
      </c>
      <c r="R19" s="481" t="str">
        <f>IFERROR(ROUND(AVERAGE(Ditari!R42),0),"")</f>
        <v/>
      </c>
      <c r="S19" s="481" t="str">
        <f>IFERROR(ROUND(AVERAGE(Ditari!S42),0),"")</f>
        <v/>
      </c>
      <c r="T19" s="481" t="str">
        <f>IFERROR(ROUND(AVERAGE(Ditari!T42),0),"")</f>
        <v/>
      </c>
      <c r="U19" s="481" t="str">
        <f>IFERROR(ROUND(AVERAGE(Ditari!U42),0),"")</f>
        <v/>
      </c>
      <c r="V19" s="481" t="str">
        <f>IFERROR(ROUND(AVERAGE(Ditari!V42),0),"")</f>
        <v/>
      </c>
      <c r="W19" s="481" t="str">
        <f>IFERROR(ROUND(AVERAGE(Ditari!W42),0),"")</f>
        <v/>
      </c>
      <c r="X19" s="483" t="str">
        <f>IFERROR(ROUND(AVERAGE(Ditari!X42),0),"")</f>
        <v/>
      </c>
      <c r="Y19" s="485" t="str">
        <f>IFERROR(ROUND(AVERAGE(Ditari!Y42),0),"")</f>
        <v/>
      </c>
      <c r="Z19" s="581" t="e">
        <f t="shared" si="0"/>
        <v>#DIV/0!</v>
      </c>
      <c r="AA19" s="220">
        <f t="shared" si="1"/>
        <v>0</v>
      </c>
      <c r="AB19" s="221" t="e">
        <f t="shared" si="2"/>
        <v>#DIV/0!</v>
      </c>
    </row>
    <row r="20" spans="1:28" ht="17.100000000000001" customHeight="1" x14ac:dyDescent="0.3">
      <c r="A20" s="193">
        <v>14</v>
      </c>
      <c r="B20" s="836">
        <f>Ditari!B44</f>
        <v>0</v>
      </c>
      <c r="C20" s="837"/>
      <c r="D20" s="228">
        <f>Ditari!D44</f>
        <v>0</v>
      </c>
      <c r="E20" s="365" t="s">
        <v>112</v>
      </c>
      <c r="F20" s="481" t="str">
        <f>IFERROR(ROUND(AVERAGE(Ditari!F45),0),"")</f>
        <v/>
      </c>
      <c r="G20" s="481" t="str">
        <f>IFERROR(ROUND(AVERAGE(Ditari!G45),0),"")</f>
        <v/>
      </c>
      <c r="H20" s="481" t="str">
        <f>IFERROR(ROUND(AVERAGE(Ditari!H45),0),"")</f>
        <v/>
      </c>
      <c r="I20" s="481" t="str">
        <f>IFERROR(ROUND(AVERAGE(Ditari!I45),0),"")</f>
        <v/>
      </c>
      <c r="J20" s="481" t="str">
        <f>IFERROR(ROUND(AVERAGE(Ditari!J45),0),"")</f>
        <v/>
      </c>
      <c r="K20" s="481" t="str">
        <f>IFERROR(ROUND(AVERAGE(Ditari!K45),0),"")</f>
        <v/>
      </c>
      <c r="L20" s="481" t="str">
        <f>IFERROR(ROUND(AVERAGE(Ditari!L45),0),"")</f>
        <v/>
      </c>
      <c r="M20" s="481" t="str">
        <f>IFERROR(ROUND(AVERAGE(Ditari!M45),0),"")</f>
        <v/>
      </c>
      <c r="N20" s="481" t="str">
        <f>IFERROR(ROUND(AVERAGE(Ditari!N45),0),"")</f>
        <v/>
      </c>
      <c r="O20" s="481" t="str">
        <f>IFERROR(ROUND(AVERAGE(Ditari!O45),0),"")</f>
        <v/>
      </c>
      <c r="P20" s="481" t="str">
        <f>IFERROR(ROUND(AVERAGE(Ditari!P45),0),"")</f>
        <v/>
      </c>
      <c r="Q20" s="481" t="str">
        <f>IFERROR(ROUND(AVERAGE(Ditari!Q45),0),"")</f>
        <v/>
      </c>
      <c r="R20" s="481" t="str">
        <f>IFERROR(ROUND(AVERAGE(Ditari!R45),0),"")</f>
        <v/>
      </c>
      <c r="S20" s="481" t="str">
        <f>IFERROR(ROUND(AVERAGE(Ditari!S45),0),"")</f>
        <v/>
      </c>
      <c r="T20" s="481" t="str">
        <f>IFERROR(ROUND(AVERAGE(Ditari!T45),0),"")</f>
        <v/>
      </c>
      <c r="U20" s="481" t="str">
        <f>IFERROR(ROUND(AVERAGE(Ditari!U45),0),"")</f>
        <v/>
      </c>
      <c r="V20" s="481" t="str">
        <f>IFERROR(ROUND(AVERAGE(Ditari!V45),0),"")</f>
        <v/>
      </c>
      <c r="W20" s="481" t="str">
        <f>IFERROR(ROUND(AVERAGE(Ditari!W45),0),"")</f>
        <v/>
      </c>
      <c r="X20" s="483" t="str">
        <f>IFERROR(ROUND(AVERAGE(Ditari!X45),0),"")</f>
        <v/>
      </c>
      <c r="Y20" s="485" t="str">
        <f>IFERROR(ROUND(AVERAGE(Ditari!Y45),0),"")</f>
        <v/>
      </c>
      <c r="Z20" s="581" t="e">
        <f t="shared" si="0"/>
        <v>#DIV/0!</v>
      </c>
      <c r="AA20" s="220">
        <f t="shared" si="1"/>
        <v>0</v>
      </c>
      <c r="AB20" s="221" t="e">
        <f t="shared" si="2"/>
        <v>#DIV/0!</v>
      </c>
    </row>
    <row r="21" spans="1:28" ht="17.100000000000001" customHeight="1" x14ac:dyDescent="0.3">
      <c r="A21" s="193">
        <v>15</v>
      </c>
      <c r="B21" s="836">
        <f>Ditari!B47</f>
        <v>0</v>
      </c>
      <c r="C21" s="837"/>
      <c r="D21" s="228">
        <f>Ditari!D47</f>
        <v>0</v>
      </c>
      <c r="E21" s="365" t="s">
        <v>112</v>
      </c>
      <c r="F21" s="481" t="str">
        <f>IFERROR(ROUND(AVERAGE(Ditari!F48),0),"")</f>
        <v/>
      </c>
      <c r="G21" s="481" t="str">
        <f>IFERROR(ROUND(AVERAGE(Ditari!G48),0),"")</f>
        <v/>
      </c>
      <c r="H21" s="481" t="str">
        <f>IFERROR(ROUND(AVERAGE(Ditari!H48),0),"")</f>
        <v/>
      </c>
      <c r="I21" s="481" t="str">
        <f>IFERROR(ROUND(AVERAGE(Ditari!I48),0),"")</f>
        <v/>
      </c>
      <c r="J21" s="481" t="str">
        <f>IFERROR(ROUND(AVERAGE(Ditari!J48),0),"")</f>
        <v/>
      </c>
      <c r="K21" s="481" t="str">
        <f>IFERROR(ROUND(AVERAGE(Ditari!K48),0),"")</f>
        <v/>
      </c>
      <c r="L21" s="481" t="str">
        <f>IFERROR(ROUND(AVERAGE(Ditari!L48),0),"")</f>
        <v/>
      </c>
      <c r="M21" s="481" t="str">
        <f>IFERROR(ROUND(AVERAGE(Ditari!M48),0),"")</f>
        <v/>
      </c>
      <c r="N21" s="481" t="str">
        <f>IFERROR(ROUND(AVERAGE(Ditari!N48),0),"")</f>
        <v/>
      </c>
      <c r="O21" s="481" t="str">
        <f>IFERROR(ROUND(AVERAGE(Ditari!O48),0),"")</f>
        <v/>
      </c>
      <c r="P21" s="481" t="str">
        <f>IFERROR(ROUND(AVERAGE(Ditari!P48),0),"")</f>
        <v/>
      </c>
      <c r="Q21" s="481" t="str">
        <f>IFERROR(ROUND(AVERAGE(Ditari!Q48),0),"")</f>
        <v/>
      </c>
      <c r="R21" s="481" t="str">
        <f>IFERROR(ROUND(AVERAGE(Ditari!R48),0),"")</f>
        <v/>
      </c>
      <c r="S21" s="481" t="str">
        <f>IFERROR(ROUND(AVERAGE(Ditari!S48),0),"")</f>
        <v/>
      </c>
      <c r="T21" s="481" t="str">
        <f>IFERROR(ROUND(AVERAGE(Ditari!T48),0),"")</f>
        <v/>
      </c>
      <c r="U21" s="481" t="str">
        <f>IFERROR(ROUND(AVERAGE(Ditari!U48),0),"")</f>
        <v/>
      </c>
      <c r="V21" s="481" t="str">
        <f>IFERROR(ROUND(AVERAGE(Ditari!V48),0),"")</f>
        <v/>
      </c>
      <c r="W21" s="481" t="str">
        <f>IFERROR(ROUND(AVERAGE(Ditari!W48),0),"")</f>
        <v/>
      </c>
      <c r="X21" s="483" t="str">
        <f>IFERROR(ROUND(AVERAGE(Ditari!X48),0),"")</f>
        <v/>
      </c>
      <c r="Y21" s="485" t="str">
        <f>IFERROR(ROUND(AVERAGE(Ditari!Y48),0),"")</f>
        <v/>
      </c>
      <c r="Z21" s="581" t="e">
        <f t="shared" si="0"/>
        <v>#DIV/0!</v>
      </c>
      <c r="AA21" s="220">
        <f t="shared" si="1"/>
        <v>0</v>
      </c>
      <c r="AB21" s="221" t="e">
        <f t="shared" si="2"/>
        <v>#DIV/0!</v>
      </c>
    </row>
    <row r="22" spans="1:28" ht="17.100000000000001" customHeight="1" x14ac:dyDescent="0.3">
      <c r="A22" s="193">
        <v>16</v>
      </c>
      <c r="B22" s="836">
        <f>Ditari!B50</f>
        <v>0</v>
      </c>
      <c r="C22" s="837"/>
      <c r="D22" s="228">
        <f>Ditari!D50</f>
        <v>0</v>
      </c>
      <c r="E22" s="365" t="s">
        <v>112</v>
      </c>
      <c r="F22" s="481" t="str">
        <f>IFERROR(ROUND(AVERAGE(Ditari!F51),0),"")</f>
        <v/>
      </c>
      <c r="G22" s="481" t="str">
        <f>IFERROR(ROUND(AVERAGE(Ditari!G51),0),"")</f>
        <v/>
      </c>
      <c r="H22" s="481" t="str">
        <f>IFERROR(ROUND(AVERAGE(Ditari!H51),0),"")</f>
        <v/>
      </c>
      <c r="I22" s="481" t="str">
        <f>IFERROR(ROUND(AVERAGE(Ditari!I51),0),"")</f>
        <v/>
      </c>
      <c r="J22" s="481" t="str">
        <f>IFERROR(ROUND(AVERAGE(Ditari!J51),0),"")</f>
        <v/>
      </c>
      <c r="K22" s="481" t="str">
        <f>IFERROR(ROUND(AVERAGE(Ditari!K51),0),"")</f>
        <v/>
      </c>
      <c r="L22" s="481" t="str">
        <f>IFERROR(ROUND(AVERAGE(Ditari!L51),0),"")</f>
        <v/>
      </c>
      <c r="M22" s="481" t="str">
        <f>IFERROR(ROUND(AVERAGE(Ditari!M51),0),"")</f>
        <v/>
      </c>
      <c r="N22" s="481" t="str">
        <f>IFERROR(ROUND(AVERAGE(Ditari!N51),0),"")</f>
        <v/>
      </c>
      <c r="O22" s="481" t="str">
        <f>IFERROR(ROUND(AVERAGE(Ditari!O51),0),"")</f>
        <v/>
      </c>
      <c r="P22" s="481" t="str">
        <f>IFERROR(ROUND(AVERAGE(Ditari!P51),0),"")</f>
        <v/>
      </c>
      <c r="Q22" s="481" t="str">
        <f>IFERROR(ROUND(AVERAGE(Ditari!Q51),0),"")</f>
        <v/>
      </c>
      <c r="R22" s="481" t="str">
        <f>IFERROR(ROUND(AVERAGE(Ditari!R51),0),"")</f>
        <v/>
      </c>
      <c r="S22" s="481" t="str">
        <f>IFERROR(ROUND(AVERAGE(Ditari!S51),0),"")</f>
        <v/>
      </c>
      <c r="T22" s="481" t="str">
        <f>IFERROR(ROUND(AVERAGE(Ditari!T51),0),"")</f>
        <v/>
      </c>
      <c r="U22" s="481" t="str">
        <f>IFERROR(ROUND(AVERAGE(Ditari!U51),0),"")</f>
        <v/>
      </c>
      <c r="V22" s="481" t="str">
        <f>IFERROR(ROUND(AVERAGE(Ditari!V51),0),"")</f>
        <v/>
      </c>
      <c r="W22" s="481" t="str">
        <f>IFERROR(ROUND(AVERAGE(Ditari!W51),0),"")</f>
        <v/>
      </c>
      <c r="X22" s="483" t="str">
        <f>IFERROR(ROUND(AVERAGE(Ditari!X51),0),"")</f>
        <v/>
      </c>
      <c r="Y22" s="485" t="str">
        <f>IFERROR(ROUND(AVERAGE(Ditari!Y51),0),"")</f>
        <v/>
      </c>
      <c r="Z22" s="581" t="e">
        <f t="shared" si="0"/>
        <v>#DIV/0!</v>
      </c>
      <c r="AA22" s="220">
        <f t="shared" si="1"/>
        <v>0</v>
      </c>
      <c r="AB22" s="221" t="e">
        <f t="shared" si="2"/>
        <v>#DIV/0!</v>
      </c>
    </row>
    <row r="23" spans="1:28" ht="17.100000000000001" customHeight="1" x14ac:dyDescent="0.3">
      <c r="A23" s="193">
        <v>17</v>
      </c>
      <c r="B23" s="836">
        <f>Ditari!B53</f>
        <v>0</v>
      </c>
      <c r="C23" s="837"/>
      <c r="D23" s="228">
        <f>Ditari!D53</f>
        <v>0</v>
      </c>
      <c r="E23" s="365" t="s">
        <v>112</v>
      </c>
      <c r="F23" s="481" t="str">
        <f>IFERROR(ROUND(AVERAGE(Ditari!F54),0),"")</f>
        <v/>
      </c>
      <c r="G23" s="481" t="str">
        <f>IFERROR(ROUND(AVERAGE(Ditari!G54),0),"")</f>
        <v/>
      </c>
      <c r="H23" s="481" t="str">
        <f>IFERROR(ROUND(AVERAGE(Ditari!H54),0),"")</f>
        <v/>
      </c>
      <c r="I23" s="481" t="str">
        <f>IFERROR(ROUND(AVERAGE(Ditari!I54),0),"")</f>
        <v/>
      </c>
      <c r="J23" s="481" t="str">
        <f>IFERROR(ROUND(AVERAGE(Ditari!J54),0),"")</f>
        <v/>
      </c>
      <c r="K23" s="481" t="str">
        <f>IFERROR(ROUND(AVERAGE(Ditari!K54),0),"")</f>
        <v/>
      </c>
      <c r="L23" s="481" t="str">
        <f>IFERROR(ROUND(AVERAGE(Ditari!L54),0),"")</f>
        <v/>
      </c>
      <c r="M23" s="481" t="str">
        <f>IFERROR(ROUND(AVERAGE(Ditari!M54),0),"")</f>
        <v/>
      </c>
      <c r="N23" s="481" t="str">
        <f>IFERROR(ROUND(AVERAGE(Ditari!N54),0),"")</f>
        <v/>
      </c>
      <c r="O23" s="481" t="str">
        <f>IFERROR(ROUND(AVERAGE(Ditari!O54),0),"")</f>
        <v/>
      </c>
      <c r="P23" s="481" t="str">
        <f>IFERROR(ROUND(AVERAGE(Ditari!P54),0),"")</f>
        <v/>
      </c>
      <c r="Q23" s="481" t="str">
        <f>IFERROR(ROUND(AVERAGE(Ditari!Q54),0),"")</f>
        <v/>
      </c>
      <c r="R23" s="481" t="str">
        <f>IFERROR(ROUND(AVERAGE(Ditari!R54),0),"")</f>
        <v/>
      </c>
      <c r="S23" s="481" t="str">
        <f>IFERROR(ROUND(AVERAGE(Ditari!S54),0),"")</f>
        <v/>
      </c>
      <c r="T23" s="481" t="str">
        <f>IFERROR(ROUND(AVERAGE(Ditari!T54),0),"")</f>
        <v/>
      </c>
      <c r="U23" s="481" t="str">
        <f>IFERROR(ROUND(AVERAGE(Ditari!U54),0),"")</f>
        <v/>
      </c>
      <c r="V23" s="481" t="str">
        <f>IFERROR(ROUND(AVERAGE(Ditari!V54),0),"")</f>
        <v/>
      </c>
      <c r="W23" s="481" t="str">
        <f>IFERROR(ROUND(AVERAGE(Ditari!W54),0),"")</f>
        <v/>
      </c>
      <c r="X23" s="483" t="str">
        <f>IFERROR(ROUND(AVERAGE(Ditari!X54),0),"")</f>
        <v/>
      </c>
      <c r="Y23" s="485" t="str">
        <f>IFERROR(ROUND(AVERAGE(Ditari!Y54),0),"")</f>
        <v/>
      </c>
      <c r="Z23" s="581" t="e">
        <f t="shared" si="0"/>
        <v>#DIV/0!</v>
      </c>
      <c r="AA23" s="220">
        <f t="shared" si="1"/>
        <v>0</v>
      </c>
      <c r="AB23" s="221" t="e">
        <f t="shared" si="2"/>
        <v>#DIV/0!</v>
      </c>
    </row>
    <row r="24" spans="1:28" ht="17.100000000000001" customHeight="1" x14ac:dyDescent="0.3">
      <c r="A24" s="193">
        <v>18</v>
      </c>
      <c r="B24" s="836">
        <f>Ditari!B56</f>
        <v>0</v>
      </c>
      <c r="C24" s="837"/>
      <c r="D24" s="228">
        <f>Ditari!D56</f>
        <v>0</v>
      </c>
      <c r="E24" s="365" t="s">
        <v>112</v>
      </c>
      <c r="F24" s="481" t="str">
        <f>IFERROR(ROUND(AVERAGE(Ditari!F57),0),"")</f>
        <v/>
      </c>
      <c r="G24" s="481" t="str">
        <f>IFERROR(ROUND(AVERAGE(Ditari!G57),0),"")</f>
        <v/>
      </c>
      <c r="H24" s="481" t="str">
        <f>IFERROR(ROUND(AVERAGE(Ditari!H57),0),"")</f>
        <v/>
      </c>
      <c r="I24" s="481" t="str">
        <f>IFERROR(ROUND(AVERAGE(Ditari!I57),0),"")</f>
        <v/>
      </c>
      <c r="J24" s="481" t="str">
        <f>IFERROR(ROUND(AVERAGE(Ditari!J57),0),"")</f>
        <v/>
      </c>
      <c r="K24" s="481" t="str">
        <f>IFERROR(ROUND(AVERAGE(Ditari!K57),0),"")</f>
        <v/>
      </c>
      <c r="L24" s="481" t="str">
        <f>IFERROR(ROUND(AVERAGE(Ditari!L57),0),"")</f>
        <v/>
      </c>
      <c r="M24" s="481" t="str">
        <f>IFERROR(ROUND(AVERAGE(Ditari!M57),0),"")</f>
        <v/>
      </c>
      <c r="N24" s="481" t="str">
        <f>IFERROR(ROUND(AVERAGE(Ditari!N57),0),"")</f>
        <v/>
      </c>
      <c r="O24" s="481" t="str">
        <f>IFERROR(ROUND(AVERAGE(Ditari!O57),0),"")</f>
        <v/>
      </c>
      <c r="P24" s="481" t="str">
        <f>IFERROR(ROUND(AVERAGE(Ditari!P57),0),"")</f>
        <v/>
      </c>
      <c r="Q24" s="481" t="str">
        <f>IFERROR(ROUND(AVERAGE(Ditari!Q57),0),"")</f>
        <v/>
      </c>
      <c r="R24" s="481" t="str">
        <f>IFERROR(ROUND(AVERAGE(Ditari!R57),0),"")</f>
        <v/>
      </c>
      <c r="S24" s="481" t="str">
        <f>IFERROR(ROUND(AVERAGE(Ditari!S57),0),"")</f>
        <v/>
      </c>
      <c r="T24" s="481" t="str">
        <f>IFERROR(ROUND(AVERAGE(Ditari!T57),0),"")</f>
        <v/>
      </c>
      <c r="U24" s="481" t="str">
        <f>IFERROR(ROUND(AVERAGE(Ditari!U57),0),"")</f>
        <v/>
      </c>
      <c r="V24" s="481" t="str">
        <f>IFERROR(ROUND(AVERAGE(Ditari!V57),0),"")</f>
        <v/>
      </c>
      <c r="W24" s="481" t="str">
        <f>IFERROR(ROUND(AVERAGE(Ditari!W57),0),"")</f>
        <v/>
      </c>
      <c r="X24" s="483" t="str">
        <f>IFERROR(ROUND(AVERAGE(Ditari!X57),0),"")</f>
        <v/>
      </c>
      <c r="Y24" s="485" t="str">
        <f>IFERROR(ROUND(AVERAGE(Ditari!Y57),0),"")</f>
        <v/>
      </c>
      <c r="Z24" s="581" t="e">
        <f t="shared" si="0"/>
        <v>#DIV/0!</v>
      </c>
      <c r="AA24" s="220">
        <f t="shared" si="1"/>
        <v>0</v>
      </c>
      <c r="AB24" s="221" t="e">
        <f t="shared" si="2"/>
        <v>#DIV/0!</v>
      </c>
    </row>
    <row r="25" spans="1:28" ht="17.100000000000001" customHeight="1" x14ac:dyDescent="0.3">
      <c r="A25" s="193">
        <v>19</v>
      </c>
      <c r="B25" s="836">
        <f>Ditari!B59</f>
        <v>0</v>
      </c>
      <c r="C25" s="837"/>
      <c r="D25" s="228">
        <f>Ditari!D59</f>
        <v>0</v>
      </c>
      <c r="E25" s="365" t="s">
        <v>112</v>
      </c>
      <c r="F25" s="481" t="str">
        <f>IFERROR(ROUND(AVERAGE(Ditari!F60),0),"")</f>
        <v/>
      </c>
      <c r="G25" s="481" t="str">
        <f>IFERROR(ROUND(AVERAGE(Ditari!G60),0),"")</f>
        <v/>
      </c>
      <c r="H25" s="481" t="str">
        <f>IFERROR(ROUND(AVERAGE(Ditari!H60),0),"")</f>
        <v/>
      </c>
      <c r="I25" s="481" t="str">
        <f>IFERROR(ROUND(AVERAGE(Ditari!I60),0),"")</f>
        <v/>
      </c>
      <c r="J25" s="481" t="str">
        <f>IFERROR(ROUND(AVERAGE(Ditari!J60),0),"")</f>
        <v/>
      </c>
      <c r="K25" s="481" t="str">
        <f>IFERROR(ROUND(AVERAGE(Ditari!K60),0),"")</f>
        <v/>
      </c>
      <c r="L25" s="481" t="str">
        <f>IFERROR(ROUND(AVERAGE(Ditari!L60),0),"")</f>
        <v/>
      </c>
      <c r="M25" s="481" t="str">
        <f>IFERROR(ROUND(AVERAGE(Ditari!M60),0),"")</f>
        <v/>
      </c>
      <c r="N25" s="481" t="str">
        <f>IFERROR(ROUND(AVERAGE(Ditari!N60),0),"")</f>
        <v/>
      </c>
      <c r="O25" s="481" t="str">
        <f>IFERROR(ROUND(AVERAGE(Ditari!O60),0),"")</f>
        <v/>
      </c>
      <c r="P25" s="481" t="str">
        <f>IFERROR(ROUND(AVERAGE(Ditari!P60),0),"")</f>
        <v/>
      </c>
      <c r="Q25" s="481" t="str">
        <f>IFERROR(ROUND(AVERAGE(Ditari!Q60),0),"")</f>
        <v/>
      </c>
      <c r="R25" s="481" t="str">
        <f>IFERROR(ROUND(AVERAGE(Ditari!R60),0),"")</f>
        <v/>
      </c>
      <c r="S25" s="481" t="str">
        <f>IFERROR(ROUND(AVERAGE(Ditari!S60),0),"")</f>
        <v/>
      </c>
      <c r="T25" s="481" t="str">
        <f>IFERROR(ROUND(AVERAGE(Ditari!T60),0),"")</f>
        <v/>
      </c>
      <c r="U25" s="481" t="str">
        <f>IFERROR(ROUND(AVERAGE(Ditari!U60),0),"")</f>
        <v/>
      </c>
      <c r="V25" s="481" t="str">
        <f>IFERROR(ROUND(AVERAGE(Ditari!V60),0),"")</f>
        <v/>
      </c>
      <c r="W25" s="481" t="str">
        <f>IFERROR(ROUND(AVERAGE(Ditari!W60),0),"")</f>
        <v/>
      </c>
      <c r="X25" s="483" t="str">
        <f>IFERROR(ROUND(AVERAGE(Ditari!X60),0),"")</f>
        <v/>
      </c>
      <c r="Y25" s="485" t="str">
        <f>IFERROR(ROUND(AVERAGE(Ditari!Y60),0),"")</f>
        <v/>
      </c>
      <c r="Z25" s="581" t="e">
        <f t="shared" si="0"/>
        <v>#DIV/0!</v>
      </c>
      <c r="AA25" s="220">
        <f t="shared" si="1"/>
        <v>0</v>
      </c>
      <c r="AB25" s="221" t="e">
        <f t="shared" si="2"/>
        <v>#DIV/0!</v>
      </c>
    </row>
    <row r="26" spans="1:28" ht="17.100000000000001" customHeight="1" x14ac:dyDescent="0.3">
      <c r="A26" s="193">
        <v>20</v>
      </c>
      <c r="B26" s="836">
        <f>Ditari!B62</f>
        <v>0</v>
      </c>
      <c r="C26" s="837"/>
      <c r="D26" s="228">
        <f>Ditari!D62</f>
        <v>0</v>
      </c>
      <c r="E26" s="365" t="s">
        <v>112</v>
      </c>
      <c r="F26" s="481" t="str">
        <f>IFERROR(ROUND(AVERAGE(Ditari!F63),0),"")</f>
        <v/>
      </c>
      <c r="G26" s="481" t="str">
        <f>IFERROR(ROUND(AVERAGE(Ditari!G63),0),"")</f>
        <v/>
      </c>
      <c r="H26" s="481" t="str">
        <f>IFERROR(ROUND(AVERAGE(Ditari!H63),0),"")</f>
        <v/>
      </c>
      <c r="I26" s="481" t="str">
        <f>IFERROR(ROUND(AVERAGE(Ditari!I63),0),"")</f>
        <v/>
      </c>
      <c r="J26" s="481" t="str">
        <f>IFERROR(ROUND(AVERAGE(Ditari!J63),0),"")</f>
        <v/>
      </c>
      <c r="K26" s="481" t="str">
        <f>IFERROR(ROUND(AVERAGE(Ditari!K63),0),"")</f>
        <v/>
      </c>
      <c r="L26" s="481" t="str">
        <f>IFERROR(ROUND(AVERAGE(Ditari!L63),0),"")</f>
        <v/>
      </c>
      <c r="M26" s="481" t="str">
        <f>IFERROR(ROUND(AVERAGE(Ditari!M63),0),"")</f>
        <v/>
      </c>
      <c r="N26" s="481" t="str">
        <f>IFERROR(ROUND(AVERAGE(Ditari!N63),0),"")</f>
        <v/>
      </c>
      <c r="O26" s="481" t="str">
        <f>IFERROR(ROUND(AVERAGE(Ditari!O63),0),"")</f>
        <v/>
      </c>
      <c r="P26" s="481" t="str">
        <f>IFERROR(ROUND(AVERAGE(Ditari!P63),0),"")</f>
        <v/>
      </c>
      <c r="Q26" s="481" t="str">
        <f>IFERROR(ROUND(AVERAGE(Ditari!Q63),0),"")</f>
        <v/>
      </c>
      <c r="R26" s="481" t="str">
        <f>IFERROR(ROUND(AVERAGE(Ditari!R63),0),"")</f>
        <v/>
      </c>
      <c r="S26" s="481" t="str">
        <f>IFERROR(ROUND(AVERAGE(Ditari!S63),0),"")</f>
        <v/>
      </c>
      <c r="T26" s="481" t="str">
        <f>IFERROR(ROUND(AVERAGE(Ditari!T63),0),"")</f>
        <v/>
      </c>
      <c r="U26" s="481" t="str">
        <f>IFERROR(ROUND(AVERAGE(Ditari!U63),0),"")</f>
        <v/>
      </c>
      <c r="V26" s="481" t="str">
        <f>IFERROR(ROUND(AVERAGE(Ditari!V63),0),"")</f>
        <v/>
      </c>
      <c r="W26" s="481" t="str">
        <f>IFERROR(ROUND(AVERAGE(Ditari!W63),0),"")</f>
        <v/>
      </c>
      <c r="X26" s="483" t="str">
        <f>IFERROR(ROUND(AVERAGE(Ditari!X63),0),"")</f>
        <v/>
      </c>
      <c r="Y26" s="485" t="str">
        <f>IFERROR(ROUND(AVERAGE(Ditari!Y63),0),"")</f>
        <v/>
      </c>
      <c r="Z26" s="581" t="e">
        <f t="shared" si="0"/>
        <v>#DIV/0!</v>
      </c>
      <c r="AA26" s="220">
        <f t="shared" si="1"/>
        <v>0</v>
      </c>
      <c r="AB26" s="221" t="e">
        <f t="shared" si="2"/>
        <v>#DIV/0!</v>
      </c>
    </row>
    <row r="27" spans="1:28" ht="17.100000000000001" customHeight="1" x14ac:dyDescent="0.3">
      <c r="A27" s="193">
        <v>21</v>
      </c>
      <c r="B27" s="836">
        <f>Ditari!B65</f>
        <v>0</v>
      </c>
      <c r="C27" s="837"/>
      <c r="D27" s="228">
        <f>Ditari!D65</f>
        <v>0</v>
      </c>
      <c r="E27" s="365" t="s">
        <v>112</v>
      </c>
      <c r="F27" s="481" t="str">
        <f>IFERROR(ROUND(AVERAGE(Ditari!F66),0),"")</f>
        <v/>
      </c>
      <c r="G27" s="481" t="str">
        <f>IFERROR(ROUND(AVERAGE(Ditari!G66),0),"")</f>
        <v/>
      </c>
      <c r="H27" s="481" t="str">
        <f>IFERROR(ROUND(AVERAGE(Ditari!H66),0),"")</f>
        <v/>
      </c>
      <c r="I27" s="481" t="str">
        <f>IFERROR(ROUND(AVERAGE(Ditari!I66),0),"")</f>
        <v/>
      </c>
      <c r="J27" s="481" t="str">
        <f>IFERROR(ROUND(AVERAGE(Ditari!J66),0),"")</f>
        <v/>
      </c>
      <c r="K27" s="481" t="str">
        <f>IFERROR(ROUND(AVERAGE(Ditari!K66),0),"")</f>
        <v/>
      </c>
      <c r="L27" s="481" t="str">
        <f>IFERROR(ROUND(AVERAGE(Ditari!L66),0),"")</f>
        <v/>
      </c>
      <c r="M27" s="481" t="str">
        <f>IFERROR(ROUND(AVERAGE(Ditari!M66),0),"")</f>
        <v/>
      </c>
      <c r="N27" s="481" t="str">
        <f>IFERROR(ROUND(AVERAGE(Ditari!N66),0),"")</f>
        <v/>
      </c>
      <c r="O27" s="481" t="str">
        <f>IFERROR(ROUND(AVERAGE(Ditari!O66),0),"")</f>
        <v/>
      </c>
      <c r="P27" s="481" t="str">
        <f>IFERROR(ROUND(AVERAGE(Ditari!P66),0),"")</f>
        <v/>
      </c>
      <c r="Q27" s="481" t="str">
        <f>IFERROR(ROUND(AVERAGE(Ditari!Q66),0),"")</f>
        <v/>
      </c>
      <c r="R27" s="481" t="str">
        <f>IFERROR(ROUND(AVERAGE(Ditari!R66),0),"")</f>
        <v/>
      </c>
      <c r="S27" s="481" t="str">
        <f>IFERROR(ROUND(AVERAGE(Ditari!S66),0),"")</f>
        <v/>
      </c>
      <c r="T27" s="481" t="str">
        <f>IFERROR(ROUND(AVERAGE(Ditari!T66),0),"")</f>
        <v/>
      </c>
      <c r="U27" s="481" t="str">
        <f>IFERROR(ROUND(AVERAGE(Ditari!U66),0),"")</f>
        <v/>
      </c>
      <c r="V27" s="481" t="str">
        <f>IFERROR(ROUND(AVERAGE(Ditari!V66),0),"")</f>
        <v/>
      </c>
      <c r="W27" s="481" t="str">
        <f>IFERROR(ROUND(AVERAGE(Ditari!W66),0),"")</f>
        <v/>
      </c>
      <c r="X27" s="483" t="str">
        <f>IFERROR(ROUND(AVERAGE(Ditari!X66),0),"")</f>
        <v/>
      </c>
      <c r="Y27" s="485" t="str">
        <f>IFERROR(ROUND(AVERAGE(Ditari!Y66),0),"")</f>
        <v/>
      </c>
      <c r="Z27" s="581" t="e">
        <f t="shared" si="0"/>
        <v>#DIV/0!</v>
      </c>
      <c r="AA27" s="220">
        <f t="shared" si="1"/>
        <v>0</v>
      </c>
      <c r="AB27" s="221" t="e">
        <f t="shared" si="2"/>
        <v>#DIV/0!</v>
      </c>
    </row>
    <row r="28" spans="1:28" ht="17.100000000000001" customHeight="1" x14ac:dyDescent="0.3">
      <c r="A28" s="193">
        <v>22</v>
      </c>
      <c r="B28" s="836">
        <f>Ditari!B68</f>
        <v>0</v>
      </c>
      <c r="C28" s="837"/>
      <c r="D28" s="228">
        <f>Ditari!D68</f>
        <v>0</v>
      </c>
      <c r="E28" s="365" t="s">
        <v>112</v>
      </c>
      <c r="F28" s="481" t="str">
        <f>IFERROR(ROUND(AVERAGE(Ditari!F69),0),"")</f>
        <v/>
      </c>
      <c r="G28" s="481" t="str">
        <f>IFERROR(ROUND(AVERAGE(Ditari!G69),0),"")</f>
        <v/>
      </c>
      <c r="H28" s="481" t="str">
        <f>IFERROR(ROUND(AVERAGE(Ditari!H69),0),"")</f>
        <v/>
      </c>
      <c r="I28" s="481" t="str">
        <f>IFERROR(ROUND(AVERAGE(Ditari!I69),0),"")</f>
        <v/>
      </c>
      <c r="J28" s="481" t="str">
        <f>IFERROR(ROUND(AVERAGE(Ditari!J69),0),"")</f>
        <v/>
      </c>
      <c r="K28" s="481" t="str">
        <f>IFERROR(ROUND(AVERAGE(Ditari!K69),0),"")</f>
        <v/>
      </c>
      <c r="L28" s="481" t="str">
        <f>IFERROR(ROUND(AVERAGE(Ditari!L69),0),"")</f>
        <v/>
      </c>
      <c r="M28" s="481" t="str">
        <f>IFERROR(ROUND(AVERAGE(Ditari!M69),0),"")</f>
        <v/>
      </c>
      <c r="N28" s="481" t="str">
        <f>IFERROR(ROUND(AVERAGE(Ditari!N69),0),"")</f>
        <v/>
      </c>
      <c r="O28" s="481" t="str">
        <f>IFERROR(ROUND(AVERAGE(Ditari!O69),0),"")</f>
        <v/>
      </c>
      <c r="P28" s="481" t="str">
        <f>IFERROR(ROUND(AVERAGE(Ditari!P69),0),"")</f>
        <v/>
      </c>
      <c r="Q28" s="481" t="str">
        <f>IFERROR(ROUND(AVERAGE(Ditari!Q69),0),"")</f>
        <v/>
      </c>
      <c r="R28" s="481" t="str">
        <f>IFERROR(ROUND(AVERAGE(Ditari!R69),0),"")</f>
        <v/>
      </c>
      <c r="S28" s="481" t="str">
        <f>IFERROR(ROUND(AVERAGE(Ditari!S69),0),"")</f>
        <v/>
      </c>
      <c r="T28" s="481" t="str">
        <f>IFERROR(ROUND(AVERAGE(Ditari!T69),0),"")</f>
        <v/>
      </c>
      <c r="U28" s="481" t="str">
        <f>IFERROR(ROUND(AVERAGE(Ditari!U69),0),"")</f>
        <v/>
      </c>
      <c r="V28" s="481" t="str">
        <f>IFERROR(ROUND(AVERAGE(Ditari!V69),0),"")</f>
        <v/>
      </c>
      <c r="W28" s="481" t="str">
        <f>IFERROR(ROUND(AVERAGE(Ditari!W69),0),"")</f>
        <v/>
      </c>
      <c r="X28" s="483" t="str">
        <f>IFERROR(ROUND(AVERAGE(Ditari!X69),0),"")</f>
        <v/>
      </c>
      <c r="Y28" s="485" t="str">
        <f>IFERROR(ROUND(AVERAGE(Ditari!Y69),0),"")</f>
        <v/>
      </c>
      <c r="Z28" s="581" t="e">
        <f t="shared" si="0"/>
        <v>#DIV/0!</v>
      </c>
      <c r="AA28" s="220">
        <f t="shared" si="1"/>
        <v>0</v>
      </c>
      <c r="AB28" s="221" t="e">
        <f t="shared" si="2"/>
        <v>#DIV/0!</v>
      </c>
    </row>
    <row r="29" spans="1:28" ht="17.100000000000001" customHeight="1" x14ac:dyDescent="0.3">
      <c r="A29" s="193">
        <v>23</v>
      </c>
      <c r="B29" s="836">
        <f>Ditari!B71</f>
        <v>0</v>
      </c>
      <c r="C29" s="837"/>
      <c r="D29" s="228">
        <f>Ditari!D71</f>
        <v>0</v>
      </c>
      <c r="E29" s="365" t="s">
        <v>112</v>
      </c>
      <c r="F29" s="481" t="str">
        <f>IFERROR(ROUND(AVERAGE(Ditari!F72),0),"")</f>
        <v/>
      </c>
      <c r="G29" s="481" t="str">
        <f>IFERROR(ROUND(AVERAGE(Ditari!G72),0),"")</f>
        <v/>
      </c>
      <c r="H29" s="481" t="str">
        <f>IFERROR(ROUND(AVERAGE(Ditari!H72),0),"")</f>
        <v/>
      </c>
      <c r="I29" s="481" t="str">
        <f>IFERROR(ROUND(AVERAGE(Ditari!I72),0),"")</f>
        <v/>
      </c>
      <c r="J29" s="481" t="str">
        <f>IFERROR(ROUND(AVERAGE(Ditari!J72),0),"")</f>
        <v/>
      </c>
      <c r="K29" s="481" t="str">
        <f>IFERROR(ROUND(AVERAGE(Ditari!K72),0),"")</f>
        <v/>
      </c>
      <c r="L29" s="481" t="str">
        <f>IFERROR(ROUND(AVERAGE(Ditari!L72),0),"")</f>
        <v/>
      </c>
      <c r="M29" s="481" t="str">
        <f>IFERROR(ROUND(AVERAGE(Ditari!M72),0),"")</f>
        <v/>
      </c>
      <c r="N29" s="481" t="str">
        <f>IFERROR(ROUND(AVERAGE(Ditari!N72),0),"")</f>
        <v/>
      </c>
      <c r="O29" s="481" t="str">
        <f>IFERROR(ROUND(AVERAGE(Ditari!O72),0),"")</f>
        <v/>
      </c>
      <c r="P29" s="481" t="str">
        <f>IFERROR(ROUND(AVERAGE(Ditari!P72),0),"")</f>
        <v/>
      </c>
      <c r="Q29" s="481" t="str">
        <f>IFERROR(ROUND(AVERAGE(Ditari!Q72),0),"")</f>
        <v/>
      </c>
      <c r="R29" s="481" t="str">
        <f>IFERROR(ROUND(AVERAGE(Ditari!R72),0),"")</f>
        <v/>
      </c>
      <c r="S29" s="481" t="str">
        <f>IFERROR(ROUND(AVERAGE(Ditari!S72),0),"")</f>
        <v/>
      </c>
      <c r="T29" s="481" t="str">
        <f>IFERROR(ROUND(AVERAGE(Ditari!T72),0),"")</f>
        <v/>
      </c>
      <c r="U29" s="481" t="str">
        <f>IFERROR(ROUND(AVERAGE(Ditari!U72),0),"")</f>
        <v/>
      </c>
      <c r="V29" s="481" t="str">
        <f>IFERROR(ROUND(AVERAGE(Ditari!V72),0),"")</f>
        <v/>
      </c>
      <c r="W29" s="481" t="str">
        <f>IFERROR(ROUND(AVERAGE(Ditari!W72),0),"")</f>
        <v/>
      </c>
      <c r="X29" s="483" t="str">
        <f>IFERROR(ROUND(AVERAGE(Ditari!X72),0),"")</f>
        <v/>
      </c>
      <c r="Y29" s="485" t="str">
        <f>IFERROR(ROUND(AVERAGE(Ditari!Y72),0),"")</f>
        <v/>
      </c>
      <c r="Z29" s="581" t="e">
        <f t="shared" si="0"/>
        <v>#DIV/0!</v>
      </c>
      <c r="AA29" s="220">
        <f t="shared" si="1"/>
        <v>0</v>
      </c>
      <c r="AB29" s="221" t="e">
        <f t="shared" si="2"/>
        <v>#DIV/0!</v>
      </c>
    </row>
    <row r="30" spans="1:28" ht="17.100000000000001" customHeight="1" x14ac:dyDescent="0.3">
      <c r="A30" s="193">
        <v>24</v>
      </c>
      <c r="B30" s="836">
        <f>Ditari!B74</f>
        <v>0</v>
      </c>
      <c r="C30" s="837"/>
      <c r="D30" s="228">
        <f>Ditari!D74</f>
        <v>0</v>
      </c>
      <c r="E30" s="365" t="s">
        <v>112</v>
      </c>
      <c r="F30" s="481" t="str">
        <f>IFERROR(ROUND(AVERAGE(Ditari!F75),0),"")</f>
        <v/>
      </c>
      <c r="G30" s="481" t="str">
        <f>IFERROR(ROUND(AVERAGE(Ditari!G75),0),"")</f>
        <v/>
      </c>
      <c r="H30" s="481" t="str">
        <f>IFERROR(ROUND(AVERAGE(Ditari!H75),0),"")</f>
        <v/>
      </c>
      <c r="I30" s="481" t="str">
        <f>IFERROR(ROUND(AVERAGE(Ditari!I75),0),"")</f>
        <v/>
      </c>
      <c r="J30" s="481" t="str">
        <f>IFERROR(ROUND(AVERAGE(Ditari!J75),0),"")</f>
        <v/>
      </c>
      <c r="K30" s="481" t="str">
        <f>IFERROR(ROUND(AVERAGE(Ditari!K75),0),"")</f>
        <v/>
      </c>
      <c r="L30" s="481" t="str">
        <f>IFERROR(ROUND(AVERAGE(Ditari!L75),0),"")</f>
        <v/>
      </c>
      <c r="M30" s="481" t="str">
        <f>IFERROR(ROUND(AVERAGE(Ditari!M75),0),"")</f>
        <v/>
      </c>
      <c r="N30" s="481" t="str">
        <f>IFERROR(ROUND(AVERAGE(Ditari!N75),0),"")</f>
        <v/>
      </c>
      <c r="O30" s="481" t="str">
        <f>IFERROR(ROUND(AVERAGE(Ditari!O75),0),"")</f>
        <v/>
      </c>
      <c r="P30" s="481" t="str">
        <f>IFERROR(ROUND(AVERAGE(Ditari!P75),0),"")</f>
        <v/>
      </c>
      <c r="Q30" s="481" t="str">
        <f>IFERROR(ROUND(AVERAGE(Ditari!Q75),0),"")</f>
        <v/>
      </c>
      <c r="R30" s="481" t="str">
        <f>IFERROR(ROUND(AVERAGE(Ditari!R75),0),"")</f>
        <v/>
      </c>
      <c r="S30" s="481" t="str">
        <f>IFERROR(ROUND(AVERAGE(Ditari!S75),0),"")</f>
        <v/>
      </c>
      <c r="T30" s="481" t="str">
        <f>IFERROR(ROUND(AVERAGE(Ditari!T75),0),"")</f>
        <v/>
      </c>
      <c r="U30" s="481" t="str">
        <f>IFERROR(ROUND(AVERAGE(Ditari!U75),0),"")</f>
        <v/>
      </c>
      <c r="V30" s="481" t="str">
        <f>IFERROR(ROUND(AVERAGE(Ditari!V75),0),"")</f>
        <v/>
      </c>
      <c r="W30" s="481" t="str">
        <f>IFERROR(ROUND(AVERAGE(Ditari!W75),0),"")</f>
        <v/>
      </c>
      <c r="X30" s="483" t="str">
        <f>IFERROR(ROUND(AVERAGE(Ditari!X75),0),"")</f>
        <v/>
      </c>
      <c r="Y30" s="485" t="str">
        <f>IFERROR(ROUND(AVERAGE(Ditari!Y75),0),"")</f>
        <v/>
      </c>
      <c r="Z30" s="581" t="e">
        <f t="shared" si="0"/>
        <v>#DIV/0!</v>
      </c>
      <c r="AA30" s="220">
        <f t="shared" si="1"/>
        <v>0</v>
      </c>
      <c r="AB30" s="221" t="e">
        <f t="shared" si="2"/>
        <v>#DIV/0!</v>
      </c>
    </row>
    <row r="31" spans="1:28" ht="17.100000000000001" customHeight="1" x14ac:dyDescent="0.3">
      <c r="A31" s="193">
        <v>25</v>
      </c>
      <c r="B31" s="836">
        <f>Ditari!B77</f>
        <v>0</v>
      </c>
      <c r="C31" s="837"/>
      <c r="D31" s="228">
        <f>Ditari!D77</f>
        <v>0</v>
      </c>
      <c r="E31" s="365" t="s">
        <v>112</v>
      </c>
      <c r="F31" s="481" t="str">
        <f>IFERROR(ROUND(AVERAGE(Ditari!F78),0),"")</f>
        <v/>
      </c>
      <c r="G31" s="481" t="str">
        <f>IFERROR(ROUND(AVERAGE(Ditari!G78),0),"")</f>
        <v/>
      </c>
      <c r="H31" s="481" t="str">
        <f>IFERROR(ROUND(AVERAGE(Ditari!H78),0),"")</f>
        <v/>
      </c>
      <c r="I31" s="481" t="str">
        <f>IFERROR(ROUND(AVERAGE(Ditari!I78),0),"")</f>
        <v/>
      </c>
      <c r="J31" s="481" t="str">
        <f>IFERROR(ROUND(AVERAGE(Ditari!J78),0),"")</f>
        <v/>
      </c>
      <c r="K31" s="481" t="str">
        <f>IFERROR(ROUND(AVERAGE(Ditari!K78),0),"")</f>
        <v/>
      </c>
      <c r="L31" s="481" t="str">
        <f>IFERROR(ROUND(AVERAGE(Ditari!L78),0),"")</f>
        <v/>
      </c>
      <c r="M31" s="481" t="str">
        <f>IFERROR(ROUND(AVERAGE(Ditari!M78),0),"")</f>
        <v/>
      </c>
      <c r="N31" s="481" t="str">
        <f>IFERROR(ROUND(AVERAGE(Ditari!N78),0),"")</f>
        <v/>
      </c>
      <c r="O31" s="481" t="str">
        <f>IFERROR(ROUND(AVERAGE(Ditari!O78),0),"")</f>
        <v/>
      </c>
      <c r="P31" s="481" t="str">
        <f>IFERROR(ROUND(AVERAGE(Ditari!P78),0),"")</f>
        <v/>
      </c>
      <c r="Q31" s="481" t="str">
        <f>IFERROR(ROUND(AVERAGE(Ditari!Q78),0),"")</f>
        <v/>
      </c>
      <c r="R31" s="481" t="str">
        <f>IFERROR(ROUND(AVERAGE(Ditari!R78),0),"")</f>
        <v/>
      </c>
      <c r="S31" s="481" t="str">
        <f>IFERROR(ROUND(AVERAGE(Ditari!S78),0),"")</f>
        <v/>
      </c>
      <c r="T31" s="481" t="str">
        <f>IFERROR(ROUND(AVERAGE(Ditari!T78),0),"")</f>
        <v/>
      </c>
      <c r="U31" s="481" t="str">
        <f>IFERROR(ROUND(AVERAGE(Ditari!U78),0),"")</f>
        <v/>
      </c>
      <c r="V31" s="481" t="str">
        <f>IFERROR(ROUND(AVERAGE(Ditari!V78),0),"")</f>
        <v/>
      </c>
      <c r="W31" s="481" t="str">
        <f>IFERROR(ROUND(AVERAGE(Ditari!W78),0),"")</f>
        <v/>
      </c>
      <c r="X31" s="483" t="str">
        <f>IFERROR(ROUND(AVERAGE(Ditari!X78),0),"")</f>
        <v/>
      </c>
      <c r="Y31" s="485" t="str">
        <f>IFERROR(ROUND(AVERAGE(Ditari!Y78),0),"")</f>
        <v/>
      </c>
      <c r="Z31" s="581" t="e">
        <f t="shared" si="0"/>
        <v>#DIV/0!</v>
      </c>
      <c r="AA31" s="220">
        <f t="shared" si="1"/>
        <v>0</v>
      </c>
      <c r="AB31" s="221" t="e">
        <f t="shared" si="2"/>
        <v>#DIV/0!</v>
      </c>
    </row>
    <row r="32" spans="1:28" ht="17.100000000000001" customHeight="1" x14ac:dyDescent="0.3">
      <c r="A32" s="193">
        <v>26</v>
      </c>
      <c r="B32" s="836">
        <f>Ditari!B80</f>
        <v>0</v>
      </c>
      <c r="C32" s="837"/>
      <c r="D32" s="228">
        <f>Ditari!D80</f>
        <v>0</v>
      </c>
      <c r="E32" s="365" t="s">
        <v>112</v>
      </c>
      <c r="F32" s="481" t="str">
        <f>IFERROR(ROUND(AVERAGE(Ditari!F81),0),"")</f>
        <v/>
      </c>
      <c r="G32" s="481" t="str">
        <f>IFERROR(ROUND(AVERAGE(Ditari!G81),0),"")</f>
        <v/>
      </c>
      <c r="H32" s="481" t="str">
        <f>IFERROR(ROUND(AVERAGE(Ditari!H81),0),"")</f>
        <v/>
      </c>
      <c r="I32" s="481" t="str">
        <f>IFERROR(ROUND(AVERAGE(Ditari!I81),0),"")</f>
        <v/>
      </c>
      <c r="J32" s="481" t="str">
        <f>IFERROR(ROUND(AVERAGE(Ditari!J81),0),"")</f>
        <v/>
      </c>
      <c r="K32" s="481" t="str">
        <f>IFERROR(ROUND(AVERAGE(Ditari!K81),0),"")</f>
        <v/>
      </c>
      <c r="L32" s="481" t="str">
        <f>IFERROR(ROUND(AVERAGE(Ditari!L81),0),"")</f>
        <v/>
      </c>
      <c r="M32" s="481" t="str">
        <f>IFERROR(ROUND(AVERAGE(Ditari!M81),0),"")</f>
        <v/>
      </c>
      <c r="N32" s="481" t="str">
        <f>IFERROR(ROUND(AVERAGE(Ditari!N81),0),"")</f>
        <v/>
      </c>
      <c r="O32" s="481" t="str">
        <f>IFERROR(ROUND(AVERAGE(Ditari!O81),0),"")</f>
        <v/>
      </c>
      <c r="P32" s="481" t="str">
        <f>IFERROR(ROUND(AVERAGE(Ditari!P81),0),"")</f>
        <v/>
      </c>
      <c r="Q32" s="481" t="str">
        <f>IFERROR(ROUND(AVERAGE(Ditari!Q81),0),"")</f>
        <v/>
      </c>
      <c r="R32" s="481" t="str">
        <f>IFERROR(ROUND(AVERAGE(Ditari!R81),0),"")</f>
        <v/>
      </c>
      <c r="S32" s="481" t="str">
        <f>IFERROR(ROUND(AVERAGE(Ditari!S81),0),"")</f>
        <v/>
      </c>
      <c r="T32" s="481" t="str">
        <f>IFERROR(ROUND(AVERAGE(Ditari!T81),0),"")</f>
        <v/>
      </c>
      <c r="U32" s="481" t="str">
        <f>IFERROR(ROUND(AVERAGE(Ditari!U81),0),"")</f>
        <v/>
      </c>
      <c r="V32" s="481" t="str">
        <f>IFERROR(ROUND(AVERAGE(Ditari!V81),0),"")</f>
        <v/>
      </c>
      <c r="W32" s="481" t="str">
        <f>IFERROR(ROUND(AVERAGE(Ditari!W81),0),"")</f>
        <v/>
      </c>
      <c r="X32" s="483" t="str">
        <f>IFERROR(ROUND(AVERAGE(Ditari!X81),0),"")</f>
        <v/>
      </c>
      <c r="Y32" s="485" t="str">
        <f>IFERROR(ROUND(AVERAGE(Ditari!Y81),0),"")</f>
        <v/>
      </c>
      <c r="Z32" s="581" t="e">
        <f t="shared" si="0"/>
        <v>#DIV/0!</v>
      </c>
      <c r="AA32" s="220">
        <f t="shared" si="1"/>
        <v>0</v>
      </c>
      <c r="AB32" s="221" t="e">
        <f t="shared" si="2"/>
        <v>#DIV/0!</v>
      </c>
    </row>
    <row r="33" spans="1:28" ht="17.100000000000001" customHeight="1" x14ac:dyDescent="0.3">
      <c r="A33" s="193">
        <v>27</v>
      </c>
      <c r="B33" s="836">
        <f>Ditari!B83</f>
        <v>0</v>
      </c>
      <c r="C33" s="837"/>
      <c r="D33" s="228">
        <f>Ditari!D83</f>
        <v>0</v>
      </c>
      <c r="E33" s="365" t="s">
        <v>112</v>
      </c>
      <c r="F33" s="481" t="str">
        <f>IFERROR(ROUND(AVERAGE(Ditari!F84),0),"")</f>
        <v/>
      </c>
      <c r="G33" s="481" t="str">
        <f>IFERROR(ROUND(AVERAGE(Ditari!G84),0),"")</f>
        <v/>
      </c>
      <c r="H33" s="481" t="str">
        <f>IFERROR(ROUND(AVERAGE(Ditari!H84),0),"")</f>
        <v/>
      </c>
      <c r="I33" s="481" t="str">
        <f>IFERROR(ROUND(AVERAGE(Ditari!I84),0),"")</f>
        <v/>
      </c>
      <c r="J33" s="481" t="str">
        <f>IFERROR(ROUND(AVERAGE(Ditari!J84),0),"")</f>
        <v/>
      </c>
      <c r="K33" s="481" t="str">
        <f>IFERROR(ROUND(AVERAGE(Ditari!K84),0),"")</f>
        <v/>
      </c>
      <c r="L33" s="481" t="str">
        <f>IFERROR(ROUND(AVERAGE(Ditari!L84),0),"")</f>
        <v/>
      </c>
      <c r="M33" s="481" t="str">
        <f>IFERROR(ROUND(AVERAGE(Ditari!M84),0),"")</f>
        <v/>
      </c>
      <c r="N33" s="481" t="str">
        <f>IFERROR(ROUND(AVERAGE(Ditari!N84),0),"")</f>
        <v/>
      </c>
      <c r="O33" s="481" t="str">
        <f>IFERROR(ROUND(AVERAGE(Ditari!O84),0),"")</f>
        <v/>
      </c>
      <c r="P33" s="481" t="str">
        <f>IFERROR(ROUND(AVERAGE(Ditari!P84),0),"")</f>
        <v/>
      </c>
      <c r="Q33" s="481" t="str">
        <f>IFERROR(ROUND(AVERAGE(Ditari!Q84),0),"")</f>
        <v/>
      </c>
      <c r="R33" s="481" t="str">
        <f>IFERROR(ROUND(AVERAGE(Ditari!R84),0),"")</f>
        <v/>
      </c>
      <c r="S33" s="481" t="str">
        <f>IFERROR(ROUND(AVERAGE(Ditari!S84),0),"")</f>
        <v/>
      </c>
      <c r="T33" s="481" t="str">
        <f>IFERROR(ROUND(AVERAGE(Ditari!T84),0),"")</f>
        <v/>
      </c>
      <c r="U33" s="481" t="str">
        <f>IFERROR(ROUND(AVERAGE(Ditari!U84),0),"")</f>
        <v/>
      </c>
      <c r="V33" s="481" t="str">
        <f>IFERROR(ROUND(AVERAGE(Ditari!V84),0),"")</f>
        <v/>
      </c>
      <c r="W33" s="481" t="str">
        <f>IFERROR(ROUND(AVERAGE(Ditari!W84),0),"")</f>
        <v/>
      </c>
      <c r="X33" s="483" t="str">
        <f>IFERROR(ROUND(AVERAGE(Ditari!X84),0),"")</f>
        <v/>
      </c>
      <c r="Y33" s="485" t="str">
        <f>IFERROR(ROUND(AVERAGE(Ditari!Y84),0),"")</f>
        <v/>
      </c>
      <c r="Z33" s="581" t="e">
        <f t="shared" si="0"/>
        <v>#DIV/0!</v>
      </c>
      <c r="AA33" s="220">
        <f t="shared" si="1"/>
        <v>0</v>
      </c>
      <c r="AB33" s="221" t="e">
        <f t="shared" si="2"/>
        <v>#DIV/0!</v>
      </c>
    </row>
    <row r="34" spans="1:28" ht="17.100000000000001" customHeight="1" x14ac:dyDescent="0.3">
      <c r="A34" s="193">
        <v>28</v>
      </c>
      <c r="B34" s="836">
        <f>Ditari!B86</f>
        <v>0</v>
      </c>
      <c r="C34" s="837"/>
      <c r="D34" s="228">
        <f>Ditari!D86</f>
        <v>0</v>
      </c>
      <c r="E34" s="365" t="s">
        <v>112</v>
      </c>
      <c r="F34" s="481" t="str">
        <f>IFERROR(ROUND(AVERAGE(Ditari!F87),0),"")</f>
        <v/>
      </c>
      <c r="G34" s="481" t="str">
        <f>IFERROR(ROUND(AVERAGE(Ditari!G87),0),"")</f>
        <v/>
      </c>
      <c r="H34" s="481" t="str">
        <f>IFERROR(ROUND(AVERAGE(Ditari!H87),0),"")</f>
        <v/>
      </c>
      <c r="I34" s="481" t="str">
        <f>IFERROR(ROUND(AVERAGE(Ditari!I87),0),"")</f>
        <v/>
      </c>
      <c r="J34" s="481" t="str">
        <f>IFERROR(ROUND(AVERAGE(Ditari!J87),0),"")</f>
        <v/>
      </c>
      <c r="K34" s="481" t="str">
        <f>IFERROR(ROUND(AVERAGE(Ditari!K87),0),"")</f>
        <v/>
      </c>
      <c r="L34" s="481" t="str">
        <f>IFERROR(ROUND(AVERAGE(Ditari!L87),0),"")</f>
        <v/>
      </c>
      <c r="M34" s="481" t="str">
        <f>IFERROR(ROUND(AVERAGE(Ditari!M87),0),"")</f>
        <v/>
      </c>
      <c r="N34" s="481" t="str">
        <f>IFERROR(ROUND(AVERAGE(Ditari!N87),0),"")</f>
        <v/>
      </c>
      <c r="O34" s="481" t="str">
        <f>IFERROR(ROUND(AVERAGE(Ditari!O87),0),"")</f>
        <v/>
      </c>
      <c r="P34" s="481" t="str">
        <f>IFERROR(ROUND(AVERAGE(Ditari!P87),0),"")</f>
        <v/>
      </c>
      <c r="Q34" s="481" t="str">
        <f>IFERROR(ROUND(AVERAGE(Ditari!Q87),0),"")</f>
        <v/>
      </c>
      <c r="R34" s="481" t="str">
        <f>IFERROR(ROUND(AVERAGE(Ditari!R87),0),"")</f>
        <v/>
      </c>
      <c r="S34" s="481" t="str">
        <f>IFERROR(ROUND(AVERAGE(Ditari!S87),0),"")</f>
        <v/>
      </c>
      <c r="T34" s="481" t="str">
        <f>IFERROR(ROUND(AVERAGE(Ditari!T87),0),"")</f>
        <v/>
      </c>
      <c r="U34" s="481" t="str">
        <f>IFERROR(ROUND(AVERAGE(Ditari!U87),0),"")</f>
        <v/>
      </c>
      <c r="V34" s="481" t="str">
        <f>IFERROR(ROUND(AVERAGE(Ditari!V87),0),"")</f>
        <v/>
      </c>
      <c r="W34" s="481" t="str">
        <f>IFERROR(ROUND(AVERAGE(Ditari!W87),0),"")</f>
        <v/>
      </c>
      <c r="X34" s="483" t="str">
        <f>IFERROR(ROUND(AVERAGE(Ditari!X87),0),"")</f>
        <v/>
      </c>
      <c r="Y34" s="485" t="str">
        <f>IFERROR(ROUND(AVERAGE(Ditari!Y87),0),"")</f>
        <v/>
      </c>
      <c r="Z34" s="581" t="e">
        <f t="shared" si="0"/>
        <v>#DIV/0!</v>
      </c>
      <c r="AA34" s="220">
        <f t="shared" si="1"/>
        <v>0</v>
      </c>
      <c r="AB34" s="221" t="e">
        <f t="shared" si="2"/>
        <v>#DIV/0!</v>
      </c>
    </row>
    <row r="35" spans="1:28" ht="17.100000000000001" customHeight="1" x14ac:dyDescent="0.3">
      <c r="A35" s="193">
        <v>29</v>
      </c>
      <c r="B35" s="836">
        <f>Ditari!B89</f>
        <v>0</v>
      </c>
      <c r="C35" s="837"/>
      <c r="D35" s="228">
        <f>Ditari!D89</f>
        <v>0</v>
      </c>
      <c r="E35" s="365" t="s">
        <v>112</v>
      </c>
      <c r="F35" s="481" t="str">
        <f>IFERROR(ROUND(AVERAGE(Ditari!F90),0),"")</f>
        <v/>
      </c>
      <c r="G35" s="481" t="str">
        <f>IFERROR(ROUND(AVERAGE(Ditari!G90),0),"")</f>
        <v/>
      </c>
      <c r="H35" s="481" t="str">
        <f>IFERROR(ROUND(AVERAGE(Ditari!H90),0),"")</f>
        <v/>
      </c>
      <c r="I35" s="481" t="str">
        <f>IFERROR(ROUND(AVERAGE(Ditari!I90),0),"")</f>
        <v/>
      </c>
      <c r="J35" s="481" t="str">
        <f>IFERROR(ROUND(AVERAGE(Ditari!J90),0),"")</f>
        <v/>
      </c>
      <c r="K35" s="481" t="str">
        <f>IFERROR(ROUND(AVERAGE(Ditari!K90),0),"")</f>
        <v/>
      </c>
      <c r="L35" s="481" t="str">
        <f>IFERROR(ROUND(AVERAGE(Ditari!L90),0),"")</f>
        <v/>
      </c>
      <c r="M35" s="481" t="str">
        <f>IFERROR(ROUND(AVERAGE(Ditari!M90),0),"")</f>
        <v/>
      </c>
      <c r="N35" s="481" t="str">
        <f>IFERROR(ROUND(AVERAGE(Ditari!N90),0),"")</f>
        <v/>
      </c>
      <c r="O35" s="481" t="str">
        <f>IFERROR(ROUND(AVERAGE(Ditari!O90),0),"")</f>
        <v/>
      </c>
      <c r="P35" s="481" t="str">
        <f>IFERROR(ROUND(AVERAGE(Ditari!P90),0),"")</f>
        <v/>
      </c>
      <c r="Q35" s="481" t="str">
        <f>IFERROR(ROUND(AVERAGE(Ditari!Q90),0),"")</f>
        <v/>
      </c>
      <c r="R35" s="481" t="str">
        <f>IFERROR(ROUND(AVERAGE(Ditari!R90),0),"")</f>
        <v/>
      </c>
      <c r="S35" s="481" t="str">
        <f>IFERROR(ROUND(AVERAGE(Ditari!S90),0),"")</f>
        <v/>
      </c>
      <c r="T35" s="481" t="str">
        <f>IFERROR(ROUND(AVERAGE(Ditari!T90),0),"")</f>
        <v/>
      </c>
      <c r="U35" s="481" t="str">
        <f>IFERROR(ROUND(AVERAGE(Ditari!U90),0),"")</f>
        <v/>
      </c>
      <c r="V35" s="481" t="str">
        <f>IFERROR(ROUND(AVERAGE(Ditari!V90),0),"")</f>
        <v/>
      </c>
      <c r="W35" s="481" t="str">
        <f>IFERROR(ROUND(AVERAGE(Ditari!W90),0),"")</f>
        <v/>
      </c>
      <c r="X35" s="483" t="str">
        <f>IFERROR(ROUND(AVERAGE(Ditari!X90),0),"")</f>
        <v/>
      </c>
      <c r="Y35" s="485" t="str">
        <f>IFERROR(ROUND(AVERAGE(Ditari!Y90),0),"")</f>
        <v/>
      </c>
      <c r="Z35" s="581" t="e">
        <f t="shared" si="0"/>
        <v>#DIV/0!</v>
      </c>
      <c r="AA35" s="220">
        <f t="shared" si="1"/>
        <v>0</v>
      </c>
      <c r="AB35" s="221" t="e">
        <f t="shared" si="2"/>
        <v>#DIV/0!</v>
      </c>
    </row>
    <row r="36" spans="1:28" ht="17.100000000000001" customHeight="1" x14ac:dyDescent="0.3">
      <c r="A36" s="193">
        <v>30</v>
      </c>
      <c r="B36" s="836">
        <f>Ditari!B92</f>
        <v>0</v>
      </c>
      <c r="C36" s="837"/>
      <c r="D36" s="228">
        <f>Ditari!D92</f>
        <v>0</v>
      </c>
      <c r="E36" s="365" t="s">
        <v>112</v>
      </c>
      <c r="F36" s="481" t="str">
        <f>IFERROR(ROUND(AVERAGE(Ditari!F93),0),"")</f>
        <v/>
      </c>
      <c r="G36" s="481" t="str">
        <f>IFERROR(ROUND(AVERAGE(Ditari!G93),0),"")</f>
        <v/>
      </c>
      <c r="H36" s="481" t="str">
        <f>IFERROR(ROUND(AVERAGE(Ditari!H93),0),"")</f>
        <v/>
      </c>
      <c r="I36" s="481" t="str">
        <f>IFERROR(ROUND(AVERAGE(Ditari!I93),0),"")</f>
        <v/>
      </c>
      <c r="J36" s="481" t="str">
        <f>IFERROR(ROUND(AVERAGE(Ditari!J93),0),"")</f>
        <v/>
      </c>
      <c r="K36" s="481" t="str">
        <f>IFERROR(ROUND(AVERAGE(Ditari!K93),0),"")</f>
        <v/>
      </c>
      <c r="L36" s="481" t="str">
        <f>IFERROR(ROUND(AVERAGE(Ditari!L93),0),"")</f>
        <v/>
      </c>
      <c r="M36" s="481" t="str">
        <f>IFERROR(ROUND(AVERAGE(Ditari!M93),0),"")</f>
        <v/>
      </c>
      <c r="N36" s="481" t="str">
        <f>IFERROR(ROUND(AVERAGE(Ditari!N93),0),"")</f>
        <v/>
      </c>
      <c r="O36" s="481" t="str">
        <f>IFERROR(ROUND(AVERAGE(Ditari!O93),0),"")</f>
        <v/>
      </c>
      <c r="P36" s="481" t="str">
        <f>IFERROR(ROUND(AVERAGE(Ditari!P93),0),"")</f>
        <v/>
      </c>
      <c r="Q36" s="481" t="str">
        <f>IFERROR(ROUND(AVERAGE(Ditari!Q93),0),"")</f>
        <v/>
      </c>
      <c r="R36" s="481" t="str">
        <f>IFERROR(ROUND(AVERAGE(Ditari!R93),0),"")</f>
        <v/>
      </c>
      <c r="S36" s="481" t="str">
        <f>IFERROR(ROUND(AVERAGE(Ditari!S93),0),"")</f>
        <v/>
      </c>
      <c r="T36" s="481" t="str">
        <f>IFERROR(ROUND(AVERAGE(Ditari!T93),0),"")</f>
        <v/>
      </c>
      <c r="U36" s="481" t="str">
        <f>IFERROR(ROUND(AVERAGE(Ditari!U93),0),"")</f>
        <v/>
      </c>
      <c r="V36" s="481" t="str">
        <f>IFERROR(ROUND(AVERAGE(Ditari!V93),0),"")</f>
        <v/>
      </c>
      <c r="W36" s="481" t="str">
        <f>IFERROR(ROUND(AVERAGE(Ditari!W93),0),"")</f>
        <v/>
      </c>
      <c r="X36" s="483" t="str">
        <f>IFERROR(ROUND(AVERAGE(Ditari!X93),0),"")</f>
        <v/>
      </c>
      <c r="Y36" s="485" t="str">
        <f>IFERROR(ROUND(AVERAGE(Ditari!Y93),0),"")</f>
        <v/>
      </c>
      <c r="Z36" s="581" t="e">
        <f t="shared" si="0"/>
        <v>#DIV/0!</v>
      </c>
      <c r="AA36" s="220">
        <f t="shared" si="1"/>
        <v>0</v>
      </c>
      <c r="AB36" s="221" t="e">
        <f t="shared" si="2"/>
        <v>#DIV/0!</v>
      </c>
    </row>
    <row r="37" spans="1:28" ht="17.100000000000001" customHeight="1" x14ac:dyDescent="0.3">
      <c r="A37" s="193">
        <v>31</v>
      </c>
      <c r="B37" s="836">
        <f>Ditari!B95</f>
        <v>0</v>
      </c>
      <c r="C37" s="837"/>
      <c r="D37" s="228">
        <f>Ditari!D95</f>
        <v>0</v>
      </c>
      <c r="E37" s="365" t="s">
        <v>112</v>
      </c>
      <c r="F37" s="481" t="str">
        <f>IFERROR(ROUND(AVERAGE(Ditari!F96),0),"")</f>
        <v/>
      </c>
      <c r="G37" s="481" t="str">
        <f>IFERROR(ROUND(AVERAGE(Ditari!G96),0),"")</f>
        <v/>
      </c>
      <c r="H37" s="481" t="str">
        <f>IFERROR(ROUND(AVERAGE(Ditari!H96),0),"")</f>
        <v/>
      </c>
      <c r="I37" s="481" t="str">
        <f>IFERROR(ROUND(AVERAGE(Ditari!I96),0),"")</f>
        <v/>
      </c>
      <c r="J37" s="481" t="str">
        <f>IFERROR(ROUND(AVERAGE(Ditari!J96),0),"")</f>
        <v/>
      </c>
      <c r="K37" s="481" t="str">
        <f>IFERROR(ROUND(AVERAGE(Ditari!K96),0),"")</f>
        <v/>
      </c>
      <c r="L37" s="481" t="str">
        <f>IFERROR(ROUND(AVERAGE(Ditari!L96),0),"")</f>
        <v/>
      </c>
      <c r="M37" s="481" t="str">
        <f>IFERROR(ROUND(AVERAGE(Ditari!M96),0),"")</f>
        <v/>
      </c>
      <c r="N37" s="481" t="str">
        <f>IFERROR(ROUND(AVERAGE(Ditari!N96),0),"")</f>
        <v/>
      </c>
      <c r="O37" s="481" t="str">
        <f>IFERROR(ROUND(AVERAGE(Ditari!O96),0),"")</f>
        <v/>
      </c>
      <c r="P37" s="481" t="str">
        <f>IFERROR(ROUND(AVERAGE(Ditari!P96),0),"")</f>
        <v/>
      </c>
      <c r="Q37" s="481" t="str">
        <f>IFERROR(ROUND(AVERAGE(Ditari!Q96),0),"")</f>
        <v/>
      </c>
      <c r="R37" s="481" t="str">
        <f>IFERROR(ROUND(AVERAGE(Ditari!R96),0),"")</f>
        <v/>
      </c>
      <c r="S37" s="481" t="str">
        <f>IFERROR(ROUND(AVERAGE(Ditari!S96),0),"")</f>
        <v/>
      </c>
      <c r="T37" s="481" t="str">
        <f>IFERROR(ROUND(AVERAGE(Ditari!T96),0),"")</f>
        <v/>
      </c>
      <c r="U37" s="481" t="str">
        <f>IFERROR(ROUND(AVERAGE(Ditari!U96),0),"")</f>
        <v/>
      </c>
      <c r="V37" s="481" t="str">
        <f>IFERROR(ROUND(AVERAGE(Ditari!V96),0),"")</f>
        <v/>
      </c>
      <c r="W37" s="481" t="str">
        <f>IFERROR(ROUND(AVERAGE(Ditari!W96),0),"")</f>
        <v/>
      </c>
      <c r="X37" s="483" t="str">
        <f>IFERROR(ROUND(AVERAGE(Ditari!X96),0),"")</f>
        <v/>
      </c>
      <c r="Y37" s="485" t="str">
        <f>IFERROR(ROUND(AVERAGE(Ditari!Y96),0),"")</f>
        <v/>
      </c>
      <c r="Z37" s="581" t="e">
        <f t="shared" si="0"/>
        <v>#DIV/0!</v>
      </c>
      <c r="AA37" s="220">
        <f t="shared" si="1"/>
        <v>0</v>
      </c>
      <c r="AB37" s="221" t="e">
        <f t="shared" si="2"/>
        <v>#DIV/0!</v>
      </c>
    </row>
    <row r="38" spans="1:28" ht="17.100000000000001" customHeight="1" x14ac:dyDescent="0.3">
      <c r="A38" s="193">
        <v>32</v>
      </c>
      <c r="B38" s="836">
        <f>Ditari!B98</f>
        <v>0</v>
      </c>
      <c r="C38" s="837"/>
      <c r="D38" s="228">
        <f>Ditari!D98</f>
        <v>0</v>
      </c>
      <c r="E38" s="365" t="s">
        <v>112</v>
      </c>
      <c r="F38" s="481" t="str">
        <f>IFERROR(ROUND(AVERAGE(Ditari!F99),0),"")</f>
        <v/>
      </c>
      <c r="G38" s="481" t="str">
        <f>IFERROR(ROUND(AVERAGE(Ditari!G99),0),"")</f>
        <v/>
      </c>
      <c r="H38" s="481" t="str">
        <f>IFERROR(ROUND(AVERAGE(Ditari!H99),0),"")</f>
        <v/>
      </c>
      <c r="I38" s="481" t="str">
        <f>IFERROR(ROUND(AVERAGE(Ditari!I99),0),"")</f>
        <v/>
      </c>
      <c r="J38" s="481" t="str">
        <f>IFERROR(ROUND(AVERAGE(Ditari!J99),0),"")</f>
        <v/>
      </c>
      <c r="K38" s="481" t="str">
        <f>IFERROR(ROUND(AVERAGE(Ditari!K99),0),"")</f>
        <v/>
      </c>
      <c r="L38" s="481" t="str">
        <f>IFERROR(ROUND(AVERAGE(Ditari!L99),0),"")</f>
        <v/>
      </c>
      <c r="M38" s="481" t="str">
        <f>IFERROR(ROUND(AVERAGE(Ditari!M99),0),"")</f>
        <v/>
      </c>
      <c r="N38" s="481" t="str">
        <f>IFERROR(ROUND(AVERAGE(Ditari!N99),0),"")</f>
        <v/>
      </c>
      <c r="O38" s="481" t="str">
        <f>IFERROR(ROUND(AVERAGE(Ditari!O99),0),"")</f>
        <v/>
      </c>
      <c r="P38" s="481" t="str">
        <f>IFERROR(ROUND(AVERAGE(Ditari!P99),0),"")</f>
        <v/>
      </c>
      <c r="Q38" s="481" t="str">
        <f>IFERROR(ROUND(AVERAGE(Ditari!Q99),0),"")</f>
        <v/>
      </c>
      <c r="R38" s="481" t="str">
        <f>IFERROR(ROUND(AVERAGE(Ditari!R99),0),"")</f>
        <v/>
      </c>
      <c r="S38" s="481" t="str">
        <f>IFERROR(ROUND(AVERAGE(Ditari!S99),0),"")</f>
        <v/>
      </c>
      <c r="T38" s="481" t="str">
        <f>IFERROR(ROUND(AVERAGE(Ditari!T99),0),"")</f>
        <v/>
      </c>
      <c r="U38" s="481" t="str">
        <f>IFERROR(ROUND(AVERAGE(Ditari!U99),0),"")</f>
        <v/>
      </c>
      <c r="V38" s="481" t="str">
        <f>IFERROR(ROUND(AVERAGE(Ditari!V99),0),"")</f>
        <v/>
      </c>
      <c r="W38" s="481" t="str">
        <f>IFERROR(ROUND(AVERAGE(Ditari!W99),0),"")</f>
        <v/>
      </c>
      <c r="X38" s="483" t="str">
        <f>IFERROR(ROUND(AVERAGE(Ditari!X99),0),"")</f>
        <v/>
      </c>
      <c r="Y38" s="485" t="str">
        <f>IFERROR(ROUND(AVERAGE(Ditari!Y99),0),"")</f>
        <v/>
      </c>
      <c r="Z38" s="581" t="e">
        <f t="shared" si="0"/>
        <v>#DIV/0!</v>
      </c>
      <c r="AA38" s="220">
        <f t="shared" si="1"/>
        <v>0</v>
      </c>
      <c r="AB38" s="221" t="e">
        <f>IF(OR(F38=1,G38=1,H38=1,I38=1,J38=1,K38=1,L38=1,M38=1,N38=1,O38=1,P38=1,Q38=1,R38=1,S38=1,T38=1,U38=1,V38=1,W38=1),1,ROUND(SUM(F38:W38)/$C$4,0))</f>
        <v>#DIV/0!</v>
      </c>
    </row>
    <row r="39" spans="1:28" ht="17.100000000000001" customHeight="1" x14ac:dyDescent="0.3">
      <c r="A39" s="193">
        <v>33</v>
      </c>
      <c r="B39" s="836">
        <f>Ditari!B101</f>
        <v>0</v>
      </c>
      <c r="C39" s="837"/>
      <c r="D39" s="228">
        <f>Ditari!D101</f>
        <v>0</v>
      </c>
      <c r="E39" s="365" t="s">
        <v>112</v>
      </c>
      <c r="F39" s="481" t="str">
        <f>IFERROR(ROUND(AVERAGE(Ditari!F102),0),"")</f>
        <v/>
      </c>
      <c r="G39" s="481" t="str">
        <f>IFERROR(ROUND(AVERAGE(Ditari!G102),0),"")</f>
        <v/>
      </c>
      <c r="H39" s="481" t="str">
        <f>IFERROR(ROUND(AVERAGE(Ditari!H102),0),"")</f>
        <v/>
      </c>
      <c r="I39" s="481" t="str">
        <f>IFERROR(ROUND(AVERAGE(Ditari!I102),0),"")</f>
        <v/>
      </c>
      <c r="J39" s="481" t="str">
        <f>IFERROR(ROUND(AVERAGE(Ditari!J102),0),"")</f>
        <v/>
      </c>
      <c r="K39" s="481" t="str">
        <f>IFERROR(ROUND(AVERAGE(Ditari!K102),0),"")</f>
        <v/>
      </c>
      <c r="L39" s="481" t="str">
        <f>IFERROR(ROUND(AVERAGE(Ditari!L102),0),"")</f>
        <v/>
      </c>
      <c r="M39" s="481" t="str">
        <f>IFERROR(ROUND(AVERAGE(Ditari!M102),0),"")</f>
        <v/>
      </c>
      <c r="N39" s="481" t="str">
        <f>IFERROR(ROUND(AVERAGE(Ditari!N102),0),"")</f>
        <v/>
      </c>
      <c r="O39" s="481" t="str">
        <f>IFERROR(ROUND(AVERAGE(Ditari!O102),0),"")</f>
        <v/>
      </c>
      <c r="P39" s="481" t="str">
        <f>IFERROR(ROUND(AVERAGE(Ditari!P102),0),"")</f>
        <v/>
      </c>
      <c r="Q39" s="481" t="str">
        <f>IFERROR(ROUND(AVERAGE(Ditari!Q102),0),"")</f>
        <v/>
      </c>
      <c r="R39" s="481" t="str">
        <f>IFERROR(ROUND(AVERAGE(Ditari!R102),0),"")</f>
        <v/>
      </c>
      <c r="S39" s="481" t="str">
        <f>IFERROR(ROUND(AVERAGE(Ditari!S102),0),"")</f>
        <v/>
      </c>
      <c r="T39" s="481" t="str">
        <f>IFERROR(ROUND(AVERAGE(Ditari!T102),0),"")</f>
        <v/>
      </c>
      <c r="U39" s="481" t="str">
        <f>IFERROR(ROUND(AVERAGE(Ditari!U102),0),"")</f>
        <v/>
      </c>
      <c r="V39" s="481" t="str">
        <f>IFERROR(ROUND(AVERAGE(Ditari!V102),0),"")</f>
        <v/>
      </c>
      <c r="W39" s="481" t="str">
        <f>IFERROR(ROUND(AVERAGE(Ditari!W102),0),"")</f>
        <v/>
      </c>
      <c r="X39" s="483" t="str">
        <f>IFERROR(ROUND(AVERAGE(Ditari!X102),0),"")</f>
        <v/>
      </c>
      <c r="Y39" s="485" t="str">
        <f>IFERROR(ROUND(AVERAGE(Ditari!Y102),0),"")</f>
        <v/>
      </c>
      <c r="Z39" s="581" t="e">
        <f t="shared" si="0"/>
        <v>#DIV/0!</v>
      </c>
      <c r="AA39" s="220">
        <f>COUNTIF(F39:W39,"=1")</f>
        <v>0</v>
      </c>
      <c r="AB39" s="221" t="e">
        <f>IF(OR(F39=1,G39=1,H39=1,I39=1,J39=1,K39=1,L39=1,M39=1,N39=1,O39=1,P39=1,Q39=1,R39=1,S39=1,T39=1,U39=1,V39=1,W39=1),1,ROUND(SUM(F39:W39)/$C$4,0))</f>
        <v>#DIV/0!</v>
      </c>
    </row>
    <row r="40" spans="1:28" ht="17.100000000000001" customHeight="1" x14ac:dyDescent="0.3">
      <c r="A40" s="193">
        <v>34</v>
      </c>
      <c r="B40" s="836">
        <f>Ditari!B104</f>
        <v>0</v>
      </c>
      <c r="C40" s="837"/>
      <c r="D40" s="228">
        <f>Ditari!D104</f>
        <v>0</v>
      </c>
      <c r="E40" s="365" t="s">
        <v>112</v>
      </c>
      <c r="F40" s="481" t="str">
        <f>IFERROR(ROUND(AVERAGE(Ditari!F105),0),"")</f>
        <v/>
      </c>
      <c r="G40" s="481" t="str">
        <f>IFERROR(ROUND(AVERAGE(Ditari!G105),0),"")</f>
        <v/>
      </c>
      <c r="H40" s="481" t="str">
        <f>IFERROR(ROUND(AVERAGE(Ditari!H105),0),"")</f>
        <v/>
      </c>
      <c r="I40" s="481" t="str">
        <f>IFERROR(ROUND(AVERAGE(Ditari!I105),0),"")</f>
        <v/>
      </c>
      <c r="J40" s="481" t="str">
        <f>IFERROR(ROUND(AVERAGE(Ditari!J105),0),"")</f>
        <v/>
      </c>
      <c r="K40" s="481" t="str">
        <f>IFERROR(ROUND(AVERAGE(Ditari!K105),0),"")</f>
        <v/>
      </c>
      <c r="L40" s="481" t="str">
        <f>IFERROR(ROUND(AVERAGE(Ditari!L105),0),"")</f>
        <v/>
      </c>
      <c r="M40" s="481" t="str">
        <f>IFERROR(ROUND(AVERAGE(Ditari!M105),0),"")</f>
        <v/>
      </c>
      <c r="N40" s="481" t="str">
        <f>IFERROR(ROUND(AVERAGE(Ditari!N105),0),"")</f>
        <v/>
      </c>
      <c r="O40" s="481" t="str">
        <f>IFERROR(ROUND(AVERAGE(Ditari!O105),0),"")</f>
        <v/>
      </c>
      <c r="P40" s="481" t="str">
        <f>IFERROR(ROUND(AVERAGE(Ditari!P105),0),"")</f>
        <v/>
      </c>
      <c r="Q40" s="481" t="str">
        <f>IFERROR(ROUND(AVERAGE(Ditari!Q105),0),"")</f>
        <v/>
      </c>
      <c r="R40" s="481" t="str">
        <f>IFERROR(ROUND(AVERAGE(Ditari!R105),0),"")</f>
        <v/>
      </c>
      <c r="S40" s="481" t="str">
        <f>IFERROR(ROUND(AVERAGE(Ditari!S105),0),"")</f>
        <v/>
      </c>
      <c r="T40" s="481" t="str">
        <f>IFERROR(ROUND(AVERAGE(Ditari!T105),0),"")</f>
        <v/>
      </c>
      <c r="U40" s="481" t="str">
        <f>IFERROR(ROUND(AVERAGE(Ditari!U105),0),"")</f>
        <v/>
      </c>
      <c r="V40" s="481" t="str">
        <f>IFERROR(ROUND(AVERAGE(Ditari!V105),0),"")</f>
        <v/>
      </c>
      <c r="W40" s="481" t="str">
        <f>IFERROR(ROUND(AVERAGE(Ditari!W105),0),"")</f>
        <v/>
      </c>
      <c r="X40" s="483" t="str">
        <f>IFERROR(ROUND(AVERAGE(Ditari!X105),0),"")</f>
        <v/>
      </c>
      <c r="Y40" s="485" t="str">
        <f>IFERROR(ROUND(AVERAGE(Ditari!Y105),0),"")</f>
        <v/>
      </c>
      <c r="Z40" s="581" t="e">
        <f>IF(OR(F40=1,G40=1,H40=1,I40=1,J40=1,K40=1,L40=1,M40=1,N40=1,O40=1,P40=1,Q40=1,R40=1,S40=1,U39=1,V39=1,W39=1,W40=1),1,ROUND(SUM(F40:W40)/$C$4,2))</f>
        <v>#DIV/0!</v>
      </c>
      <c r="AA40" s="220">
        <f t="shared" si="1"/>
        <v>0</v>
      </c>
      <c r="AB40" s="221" t="e">
        <f>IF(OR(F40=1,G40=1,H40=1,I40=1,J40=1,K40=1,L40=1,M40=1,N40=1,O40=1,P40=1,Q40=1,R40=1,S40=1,U39=1,V39=1,W39=1,W40=1),1,ROUND(SUM(F40:W40)/$C$4,0))</f>
        <v>#DIV/0!</v>
      </c>
    </row>
    <row r="41" spans="1:28" ht="17.100000000000001" customHeight="1" x14ac:dyDescent="0.3">
      <c r="A41" s="193">
        <v>35</v>
      </c>
      <c r="B41" s="836">
        <f>Ditari!B107</f>
        <v>0</v>
      </c>
      <c r="C41" s="837"/>
      <c r="D41" s="228">
        <f>Ditari!D107</f>
        <v>0</v>
      </c>
      <c r="E41" s="365" t="s">
        <v>112</v>
      </c>
      <c r="F41" s="481" t="str">
        <f>IFERROR(ROUND(AVERAGE(Ditari!F108),0),"")</f>
        <v/>
      </c>
      <c r="G41" s="481" t="str">
        <f>IFERROR(ROUND(AVERAGE(Ditari!G108),0),"")</f>
        <v/>
      </c>
      <c r="H41" s="481" t="str">
        <f>IFERROR(ROUND(AVERAGE(Ditari!H108),0),"")</f>
        <v/>
      </c>
      <c r="I41" s="481" t="str">
        <f>IFERROR(ROUND(AVERAGE(Ditari!I108),0),"")</f>
        <v/>
      </c>
      <c r="J41" s="481" t="str">
        <f>IFERROR(ROUND(AVERAGE(Ditari!J108),0),"")</f>
        <v/>
      </c>
      <c r="K41" s="481" t="str">
        <f>IFERROR(ROUND(AVERAGE(Ditari!K108),0),"")</f>
        <v/>
      </c>
      <c r="L41" s="481" t="str">
        <f>IFERROR(ROUND(AVERAGE(Ditari!L108),0),"")</f>
        <v/>
      </c>
      <c r="M41" s="481" t="str">
        <f>IFERROR(ROUND(AVERAGE(Ditari!M108),0),"")</f>
        <v/>
      </c>
      <c r="N41" s="481" t="str">
        <f>IFERROR(ROUND(AVERAGE(Ditari!N108),0),"")</f>
        <v/>
      </c>
      <c r="O41" s="481" t="str">
        <f>IFERROR(ROUND(AVERAGE(Ditari!O108),0),"")</f>
        <v/>
      </c>
      <c r="P41" s="481" t="str">
        <f>IFERROR(ROUND(AVERAGE(Ditari!P108),0),"")</f>
        <v/>
      </c>
      <c r="Q41" s="481" t="str">
        <f>IFERROR(ROUND(AVERAGE(Ditari!Q108),0),"")</f>
        <v/>
      </c>
      <c r="R41" s="481" t="str">
        <f>IFERROR(ROUND(AVERAGE(Ditari!R108),0),"")</f>
        <v/>
      </c>
      <c r="S41" s="481" t="str">
        <f>IFERROR(ROUND(AVERAGE(Ditari!S108),0),"")</f>
        <v/>
      </c>
      <c r="T41" s="481" t="str">
        <f>IFERROR(ROUND(AVERAGE(Ditari!T108),0),"")</f>
        <v/>
      </c>
      <c r="U41" s="481" t="str">
        <f>IFERROR(ROUND(AVERAGE(Ditari!U108),0),"")</f>
        <v/>
      </c>
      <c r="V41" s="481" t="str">
        <f>IFERROR(ROUND(AVERAGE(Ditari!V108),0),"")</f>
        <v/>
      </c>
      <c r="W41" s="481" t="str">
        <f>IFERROR(ROUND(AVERAGE(Ditari!W108),0),"")</f>
        <v/>
      </c>
      <c r="X41" s="483" t="str">
        <f>IFERROR(ROUND(AVERAGE(Ditari!X108),0),"")</f>
        <v/>
      </c>
      <c r="Y41" s="485" t="str">
        <f>IFERROR(ROUND(AVERAGE(Ditari!Y108),0),"")</f>
        <v/>
      </c>
      <c r="Z41" s="581" t="e">
        <f t="shared" si="0"/>
        <v>#DIV/0!</v>
      </c>
      <c r="AA41" s="220">
        <f t="shared" si="1"/>
        <v>0</v>
      </c>
      <c r="AB41" s="221" t="e">
        <f t="shared" si="2"/>
        <v>#DIV/0!</v>
      </c>
    </row>
    <row r="42" spans="1:28" ht="17.100000000000001" customHeight="1" x14ac:dyDescent="0.3">
      <c r="A42" s="193">
        <v>36</v>
      </c>
      <c r="B42" s="836">
        <f>Ditari!B110</f>
        <v>0</v>
      </c>
      <c r="C42" s="837"/>
      <c r="D42" s="228">
        <f>Ditari!D110</f>
        <v>0</v>
      </c>
      <c r="E42" s="365" t="s">
        <v>112</v>
      </c>
      <c r="F42" s="481" t="str">
        <f>IFERROR(ROUND(AVERAGE(Ditari!F111),0),"")</f>
        <v/>
      </c>
      <c r="G42" s="481" t="str">
        <f>IFERROR(ROUND(AVERAGE(Ditari!G111),0),"")</f>
        <v/>
      </c>
      <c r="H42" s="481" t="str">
        <f>IFERROR(ROUND(AVERAGE(Ditari!H111),0),"")</f>
        <v/>
      </c>
      <c r="I42" s="481" t="str">
        <f>IFERROR(ROUND(AVERAGE(Ditari!I111),0),"")</f>
        <v/>
      </c>
      <c r="J42" s="481" t="str">
        <f>IFERROR(ROUND(AVERAGE(Ditari!J111),0),"")</f>
        <v/>
      </c>
      <c r="K42" s="481" t="str">
        <f>IFERROR(ROUND(AVERAGE(Ditari!K111),0),"")</f>
        <v/>
      </c>
      <c r="L42" s="481" t="str">
        <f>IFERROR(ROUND(AVERAGE(Ditari!L111),0),"")</f>
        <v/>
      </c>
      <c r="M42" s="481" t="str">
        <f>IFERROR(ROUND(AVERAGE(Ditari!M111),0),"")</f>
        <v/>
      </c>
      <c r="N42" s="481" t="str">
        <f>IFERROR(ROUND(AVERAGE(Ditari!N111),0),"")</f>
        <v/>
      </c>
      <c r="O42" s="481" t="str">
        <f>IFERROR(ROUND(AVERAGE(Ditari!O111),0),"")</f>
        <v/>
      </c>
      <c r="P42" s="481" t="str">
        <f>IFERROR(ROUND(AVERAGE(Ditari!P111),0),"")</f>
        <v/>
      </c>
      <c r="Q42" s="481" t="str">
        <f>IFERROR(ROUND(AVERAGE(Ditari!Q111),0),"")</f>
        <v/>
      </c>
      <c r="R42" s="481" t="str">
        <f>IFERROR(ROUND(AVERAGE(Ditari!R111),0),"")</f>
        <v/>
      </c>
      <c r="S42" s="481" t="str">
        <f>IFERROR(ROUND(AVERAGE(Ditari!S111),0),"")</f>
        <v/>
      </c>
      <c r="T42" s="481" t="str">
        <f>IFERROR(ROUND(AVERAGE(Ditari!T111),0),"")</f>
        <v/>
      </c>
      <c r="U42" s="481" t="str">
        <f>IFERROR(ROUND(AVERAGE(Ditari!U111),0),"")</f>
        <v/>
      </c>
      <c r="V42" s="481" t="str">
        <f>IFERROR(ROUND(AVERAGE(Ditari!V111),0),"")</f>
        <v/>
      </c>
      <c r="W42" s="481" t="str">
        <f>IFERROR(ROUND(AVERAGE(Ditari!W111),0),"")</f>
        <v/>
      </c>
      <c r="X42" s="483" t="str">
        <f>IFERROR(ROUND(AVERAGE(Ditari!X111),0),"")</f>
        <v/>
      </c>
      <c r="Y42" s="485" t="str">
        <f>IFERROR(ROUND(AVERAGE(Ditari!Y111),0),"")</f>
        <v/>
      </c>
      <c r="Z42" s="581" t="e">
        <f t="shared" si="0"/>
        <v>#DIV/0!</v>
      </c>
      <c r="AA42" s="220">
        <f t="shared" si="1"/>
        <v>0</v>
      </c>
      <c r="AB42" s="221" t="e">
        <f t="shared" si="2"/>
        <v>#DIV/0!</v>
      </c>
    </row>
    <row r="43" spans="1:28" ht="17.100000000000001" customHeight="1" x14ac:dyDescent="0.3">
      <c r="A43" s="193">
        <v>37</v>
      </c>
      <c r="B43" s="836">
        <f>Ditari!B113</f>
        <v>0</v>
      </c>
      <c r="C43" s="837"/>
      <c r="D43" s="228">
        <f>Ditari!D113</f>
        <v>0</v>
      </c>
      <c r="E43" s="365" t="s">
        <v>112</v>
      </c>
      <c r="F43" s="481" t="str">
        <f>IFERROR(ROUND(AVERAGE(Ditari!F114),0),"")</f>
        <v/>
      </c>
      <c r="G43" s="481" t="str">
        <f>IFERROR(ROUND(AVERAGE(Ditari!G114),0),"")</f>
        <v/>
      </c>
      <c r="H43" s="481" t="str">
        <f>IFERROR(ROUND(AVERAGE(Ditari!H114),0),"")</f>
        <v/>
      </c>
      <c r="I43" s="481" t="str">
        <f>IFERROR(ROUND(AVERAGE(Ditari!I114),0),"")</f>
        <v/>
      </c>
      <c r="J43" s="481" t="str">
        <f>IFERROR(ROUND(AVERAGE(Ditari!J114),0),"")</f>
        <v/>
      </c>
      <c r="K43" s="481" t="str">
        <f>IFERROR(ROUND(AVERAGE(Ditari!K114),0),"")</f>
        <v/>
      </c>
      <c r="L43" s="481" t="str">
        <f>IFERROR(ROUND(AVERAGE(Ditari!L114),0),"")</f>
        <v/>
      </c>
      <c r="M43" s="481" t="str">
        <f>IFERROR(ROUND(AVERAGE(Ditari!M114),0),"")</f>
        <v/>
      </c>
      <c r="N43" s="481" t="str">
        <f>IFERROR(ROUND(AVERAGE(Ditari!N114),0),"")</f>
        <v/>
      </c>
      <c r="O43" s="481" t="str">
        <f>IFERROR(ROUND(AVERAGE(Ditari!O114),0),"")</f>
        <v/>
      </c>
      <c r="P43" s="481" t="str">
        <f>IFERROR(ROUND(AVERAGE(Ditari!P114),0),"")</f>
        <v/>
      </c>
      <c r="Q43" s="481" t="str">
        <f>IFERROR(ROUND(AVERAGE(Ditari!Q114),0),"")</f>
        <v/>
      </c>
      <c r="R43" s="481" t="str">
        <f>IFERROR(ROUND(AVERAGE(Ditari!R114),0),"")</f>
        <v/>
      </c>
      <c r="S43" s="481" t="str">
        <f>IFERROR(ROUND(AVERAGE(Ditari!S114),0),"")</f>
        <v/>
      </c>
      <c r="T43" s="481" t="str">
        <f>IFERROR(ROUND(AVERAGE(Ditari!T114),0),"")</f>
        <v/>
      </c>
      <c r="U43" s="481" t="str">
        <f>IFERROR(ROUND(AVERAGE(Ditari!U114),0),"")</f>
        <v/>
      </c>
      <c r="V43" s="481" t="str">
        <f>IFERROR(ROUND(AVERAGE(Ditari!V114),0),"")</f>
        <v/>
      </c>
      <c r="W43" s="481" t="str">
        <f>IFERROR(ROUND(AVERAGE(Ditari!W114),0),"")</f>
        <v/>
      </c>
      <c r="X43" s="483" t="str">
        <f>IFERROR(ROUND(AVERAGE(Ditari!X114),0),"")</f>
        <v/>
      </c>
      <c r="Y43" s="485" t="str">
        <f>IFERROR(ROUND(AVERAGE(Ditari!Y114),0),"")</f>
        <v/>
      </c>
      <c r="Z43" s="581" t="e">
        <f t="shared" si="0"/>
        <v>#DIV/0!</v>
      </c>
      <c r="AA43" s="220">
        <f t="shared" si="1"/>
        <v>0</v>
      </c>
      <c r="AB43" s="221" t="e">
        <f t="shared" si="2"/>
        <v>#DIV/0!</v>
      </c>
    </row>
    <row r="44" spans="1:28" ht="17.100000000000001" customHeight="1" x14ac:dyDescent="0.3">
      <c r="A44" s="193">
        <v>38</v>
      </c>
      <c r="B44" s="836">
        <f>Ditari!B116</f>
        <v>0</v>
      </c>
      <c r="C44" s="837"/>
      <c r="D44" s="228">
        <f>Ditari!D116</f>
        <v>0</v>
      </c>
      <c r="E44" s="365" t="s">
        <v>112</v>
      </c>
      <c r="F44" s="481" t="str">
        <f>IFERROR(ROUND(AVERAGE(Ditari!F117),0),"")</f>
        <v/>
      </c>
      <c r="G44" s="481" t="str">
        <f>IFERROR(ROUND(AVERAGE(Ditari!G117),0),"")</f>
        <v/>
      </c>
      <c r="H44" s="481" t="str">
        <f>IFERROR(ROUND(AVERAGE(Ditari!H117),0),"")</f>
        <v/>
      </c>
      <c r="I44" s="481" t="str">
        <f>IFERROR(ROUND(AVERAGE(Ditari!I117),0),"")</f>
        <v/>
      </c>
      <c r="J44" s="481" t="str">
        <f>IFERROR(ROUND(AVERAGE(Ditari!J117),0),"")</f>
        <v/>
      </c>
      <c r="K44" s="481" t="str">
        <f>IFERROR(ROUND(AVERAGE(Ditari!K117),0),"")</f>
        <v/>
      </c>
      <c r="L44" s="481" t="str">
        <f>IFERROR(ROUND(AVERAGE(Ditari!L117),0),"")</f>
        <v/>
      </c>
      <c r="M44" s="481" t="str">
        <f>IFERROR(ROUND(AVERAGE(Ditari!M117),0),"")</f>
        <v/>
      </c>
      <c r="N44" s="481" t="str">
        <f>IFERROR(ROUND(AVERAGE(Ditari!N117),0),"")</f>
        <v/>
      </c>
      <c r="O44" s="481" t="str">
        <f>IFERROR(ROUND(AVERAGE(Ditari!O117),0),"")</f>
        <v/>
      </c>
      <c r="P44" s="481" t="str">
        <f>IFERROR(ROUND(AVERAGE(Ditari!P117),0),"")</f>
        <v/>
      </c>
      <c r="Q44" s="481" t="str">
        <f>IFERROR(ROUND(AVERAGE(Ditari!Q117),0),"")</f>
        <v/>
      </c>
      <c r="R44" s="481" t="str">
        <f>IFERROR(ROUND(AVERAGE(Ditari!R117),0),"")</f>
        <v/>
      </c>
      <c r="S44" s="481" t="str">
        <f>IFERROR(ROUND(AVERAGE(Ditari!S117),0),"")</f>
        <v/>
      </c>
      <c r="T44" s="481" t="str">
        <f>IFERROR(ROUND(AVERAGE(Ditari!T117),0),"")</f>
        <v/>
      </c>
      <c r="U44" s="481" t="str">
        <f>IFERROR(ROUND(AVERAGE(Ditari!U117),0),"")</f>
        <v/>
      </c>
      <c r="V44" s="481" t="str">
        <f>IFERROR(ROUND(AVERAGE(Ditari!V117),0),"")</f>
        <v/>
      </c>
      <c r="W44" s="481" t="str">
        <f>IFERROR(ROUND(AVERAGE(Ditari!W117),0),"")</f>
        <v/>
      </c>
      <c r="X44" s="483" t="str">
        <f>IFERROR(ROUND(AVERAGE(Ditari!X117),0),"")</f>
        <v/>
      </c>
      <c r="Y44" s="485" t="str">
        <f>IFERROR(ROUND(AVERAGE(Ditari!Y117),0),"")</f>
        <v/>
      </c>
      <c r="Z44" s="581" t="e">
        <f t="shared" si="0"/>
        <v>#DIV/0!</v>
      </c>
      <c r="AA44" s="220">
        <f t="shared" si="1"/>
        <v>0</v>
      </c>
      <c r="AB44" s="221" t="e">
        <f t="shared" si="2"/>
        <v>#DIV/0!</v>
      </c>
    </row>
    <row r="45" spans="1:28" ht="17.100000000000001" customHeight="1" x14ac:dyDescent="0.3">
      <c r="A45" s="193">
        <v>39</v>
      </c>
      <c r="B45" s="836">
        <f>Ditari!B119</f>
        <v>0</v>
      </c>
      <c r="C45" s="837"/>
      <c r="D45" s="228">
        <f>Ditari!D119</f>
        <v>0</v>
      </c>
      <c r="E45" s="365" t="s">
        <v>112</v>
      </c>
      <c r="F45" s="481" t="str">
        <f>IFERROR(ROUND(AVERAGE(Ditari!F120),0),"")</f>
        <v/>
      </c>
      <c r="G45" s="481" t="str">
        <f>IFERROR(ROUND(AVERAGE(Ditari!G120),0),"")</f>
        <v/>
      </c>
      <c r="H45" s="481" t="str">
        <f>IFERROR(ROUND(AVERAGE(Ditari!H120),0),"")</f>
        <v/>
      </c>
      <c r="I45" s="481" t="str">
        <f>IFERROR(ROUND(AVERAGE(Ditari!I120),0),"")</f>
        <v/>
      </c>
      <c r="J45" s="481" t="str">
        <f>IFERROR(ROUND(AVERAGE(Ditari!J120),0),"")</f>
        <v/>
      </c>
      <c r="K45" s="481" t="str">
        <f>IFERROR(ROUND(AVERAGE(Ditari!K120),0),"")</f>
        <v/>
      </c>
      <c r="L45" s="481" t="str">
        <f>IFERROR(ROUND(AVERAGE(Ditari!L120),0),"")</f>
        <v/>
      </c>
      <c r="M45" s="481" t="str">
        <f>IFERROR(ROUND(AVERAGE(Ditari!M120),0),"")</f>
        <v/>
      </c>
      <c r="N45" s="481" t="str">
        <f>IFERROR(ROUND(AVERAGE(Ditari!N120),0),"")</f>
        <v/>
      </c>
      <c r="O45" s="481" t="str">
        <f>IFERROR(ROUND(AVERAGE(Ditari!O120),0),"")</f>
        <v/>
      </c>
      <c r="P45" s="481" t="str">
        <f>IFERROR(ROUND(AVERAGE(Ditari!P120),0),"")</f>
        <v/>
      </c>
      <c r="Q45" s="481" t="str">
        <f>IFERROR(ROUND(AVERAGE(Ditari!Q120),0),"")</f>
        <v/>
      </c>
      <c r="R45" s="481" t="str">
        <f>IFERROR(ROUND(AVERAGE(Ditari!R120),0),"")</f>
        <v/>
      </c>
      <c r="S45" s="481" t="str">
        <f>IFERROR(ROUND(AVERAGE(Ditari!S120),0),"")</f>
        <v/>
      </c>
      <c r="T45" s="481" t="str">
        <f>IFERROR(ROUND(AVERAGE(Ditari!T120),0),"")</f>
        <v/>
      </c>
      <c r="U45" s="481" t="str">
        <f>IFERROR(ROUND(AVERAGE(Ditari!U120),0),"")</f>
        <v/>
      </c>
      <c r="V45" s="481" t="str">
        <f>IFERROR(ROUND(AVERAGE(Ditari!V120),0),"")</f>
        <v/>
      </c>
      <c r="W45" s="481" t="str">
        <f>IFERROR(ROUND(AVERAGE(Ditari!W120),0),"")</f>
        <v/>
      </c>
      <c r="X45" s="483" t="str">
        <f>IFERROR(ROUND(AVERAGE(Ditari!X120),0),"")</f>
        <v/>
      </c>
      <c r="Y45" s="485" t="str">
        <f>IFERROR(ROUND(AVERAGE(Ditari!Y120),0),"")</f>
        <v/>
      </c>
      <c r="Z45" s="581" t="e">
        <f t="shared" si="0"/>
        <v>#DIV/0!</v>
      </c>
      <c r="AA45" s="220">
        <f t="shared" si="1"/>
        <v>0</v>
      </c>
      <c r="AB45" s="221" t="e">
        <f t="shared" si="2"/>
        <v>#DIV/0!</v>
      </c>
    </row>
    <row r="46" spans="1:28" ht="17.100000000000001" customHeight="1" thickBot="1" x14ac:dyDescent="0.35">
      <c r="A46" s="194">
        <v>40</v>
      </c>
      <c r="B46" s="838">
        <f>Ditari!B122</f>
        <v>0</v>
      </c>
      <c r="C46" s="839"/>
      <c r="D46" s="364">
        <f>Ditari!D122</f>
        <v>0</v>
      </c>
      <c r="E46" s="366" t="s">
        <v>112</v>
      </c>
      <c r="F46" s="482" t="str">
        <f>IFERROR(ROUND(AVERAGE(Ditari!F123),0),"")</f>
        <v/>
      </c>
      <c r="G46" s="482" t="str">
        <f>IFERROR(ROUND(AVERAGE(Ditari!G123),0),"")</f>
        <v/>
      </c>
      <c r="H46" s="482" t="str">
        <f>IFERROR(ROUND(AVERAGE(Ditari!H123),0),"")</f>
        <v/>
      </c>
      <c r="I46" s="482" t="str">
        <f>IFERROR(ROUND(AVERAGE(Ditari!I123),0),"")</f>
        <v/>
      </c>
      <c r="J46" s="482" t="str">
        <f>IFERROR(ROUND(AVERAGE(Ditari!J123),0),"")</f>
        <v/>
      </c>
      <c r="K46" s="482" t="str">
        <f>IFERROR(ROUND(AVERAGE(Ditari!K123),0),"")</f>
        <v/>
      </c>
      <c r="L46" s="482" t="str">
        <f>IFERROR(ROUND(AVERAGE(Ditari!L123),0),"")</f>
        <v/>
      </c>
      <c r="M46" s="482" t="str">
        <f>IFERROR(ROUND(AVERAGE(Ditari!M123),0),"")</f>
        <v/>
      </c>
      <c r="N46" s="482" t="str">
        <f>IFERROR(ROUND(AVERAGE(Ditari!N123),0),"")</f>
        <v/>
      </c>
      <c r="O46" s="482" t="str">
        <f>IFERROR(ROUND(AVERAGE(Ditari!O123),0),"")</f>
        <v/>
      </c>
      <c r="P46" s="482" t="str">
        <f>IFERROR(ROUND(AVERAGE(Ditari!P123),0),"")</f>
        <v/>
      </c>
      <c r="Q46" s="482" t="str">
        <f>IFERROR(ROUND(AVERAGE(Ditari!Q123),0),"")</f>
        <v/>
      </c>
      <c r="R46" s="482" t="str">
        <f>IFERROR(ROUND(AVERAGE(Ditari!R123),0),"")</f>
        <v/>
      </c>
      <c r="S46" s="482" t="str">
        <f>IFERROR(ROUND(AVERAGE(Ditari!S123),0),"")</f>
        <v/>
      </c>
      <c r="T46" s="482" t="str">
        <f>IFERROR(ROUND(AVERAGE(Ditari!T123),0),"")</f>
        <v/>
      </c>
      <c r="U46" s="482" t="str">
        <f>IFERROR(ROUND(AVERAGE(Ditari!U123),0),"")</f>
        <v/>
      </c>
      <c r="V46" s="482" t="str">
        <f>IFERROR(ROUND(AVERAGE(Ditari!V123),0),"")</f>
        <v/>
      </c>
      <c r="W46" s="482" t="str">
        <f>IFERROR(ROUND(AVERAGE(Ditari!W123),0),"")</f>
        <v/>
      </c>
      <c r="X46" s="484" t="str">
        <f>IFERROR(ROUND(AVERAGE(Ditari!X123),0),"")</f>
        <v/>
      </c>
      <c r="Y46" s="486" t="str">
        <f>IFERROR(ROUND(AVERAGE(Ditari!Y123),0),"")</f>
        <v/>
      </c>
      <c r="Z46" s="582" t="e">
        <f t="shared" si="0"/>
        <v>#DIV/0!</v>
      </c>
      <c r="AA46" s="222">
        <f t="shared" si="1"/>
        <v>0</v>
      </c>
      <c r="AB46" s="223" t="e">
        <f t="shared" si="2"/>
        <v>#DIV/0!</v>
      </c>
    </row>
    <row r="47" spans="1:28" ht="16.5" thickBot="1" x14ac:dyDescent="0.3">
      <c r="U47" s="780" t="s">
        <v>101</v>
      </c>
      <c r="V47" s="781"/>
      <c r="W47" s="782"/>
      <c r="X47" s="224">
        <f>SUM(X7:X46)</f>
        <v>0</v>
      </c>
      <c r="Y47" s="224">
        <f>SUM(Y7:Y46)</f>
        <v>0</v>
      </c>
    </row>
    <row r="48" spans="1:28" ht="19.5" thickBot="1" x14ac:dyDescent="0.3">
      <c r="V48" s="797" t="s">
        <v>20</v>
      </c>
      <c r="W48" s="797"/>
      <c r="X48" s="798">
        <f>X47+Y47</f>
        <v>0</v>
      </c>
      <c r="Y48" s="798"/>
    </row>
  </sheetData>
  <sheetProtection algorithmName="SHA-512" hashValue="bizmP8PV1YqiZ5sEaUJs4XIL6jF0FnvR5fDbc33VE0eR50wOQNTkjwyj5lm+5SZXhRsSyewoxAw5aOnJv3b56w==" saltValue="qorSY9f3iTdEGX55YwHslQ==" spinCount="100000" sheet="1" objects="1" scenarios="1"/>
  <mergeCells count="71">
    <mergeCell ref="B36:C36"/>
    <mergeCell ref="B37:C37"/>
    <mergeCell ref="B38:C38"/>
    <mergeCell ref="B39:C39"/>
    <mergeCell ref="B40:C40"/>
    <mergeCell ref="B46:C46"/>
    <mergeCell ref="B41:C41"/>
    <mergeCell ref="B42:C42"/>
    <mergeCell ref="B43:C43"/>
    <mergeCell ref="B44:C44"/>
    <mergeCell ref="B45:C45"/>
    <mergeCell ref="B35:C3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7:C7"/>
    <mergeCell ref="B8:C8"/>
    <mergeCell ref="B6:C6"/>
    <mergeCell ref="B9:C9"/>
    <mergeCell ref="B10:C10"/>
    <mergeCell ref="C1:F1"/>
    <mergeCell ref="G1:J1"/>
    <mergeCell ref="Y1:Z1"/>
    <mergeCell ref="AA1:AB1"/>
    <mergeCell ref="C2:F2"/>
    <mergeCell ref="G2:J2"/>
    <mergeCell ref="X2:X3"/>
    <mergeCell ref="C3:F3"/>
    <mergeCell ref="G3:J3"/>
    <mergeCell ref="T2:W2"/>
    <mergeCell ref="V3:W3"/>
    <mergeCell ref="K3:L3"/>
    <mergeCell ref="K1:M1"/>
    <mergeCell ref="M3:S4"/>
    <mergeCell ref="K4:L4"/>
    <mergeCell ref="O1:S1"/>
    <mergeCell ref="L5:N5"/>
    <mergeCell ref="O5:Q5"/>
    <mergeCell ref="T5:W5"/>
    <mergeCell ref="X5:Y5"/>
    <mergeCell ref="C4:F4"/>
    <mergeCell ref="G4:J4"/>
    <mergeCell ref="B5:E5"/>
    <mergeCell ref="F5:H5"/>
    <mergeCell ref="I5:J5"/>
    <mergeCell ref="O2:S2"/>
    <mergeCell ref="U47:W47"/>
    <mergeCell ref="V4:W4"/>
    <mergeCell ref="V48:W48"/>
    <mergeCell ref="X48:Y48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AA35"/>
  <sheetViews>
    <sheetView workbookViewId="0">
      <pane xSplit="26" ySplit="5" topLeftCell="AA15" activePane="bottomRight" state="frozen"/>
      <selection pane="topRight" activeCell="AA1" sqref="AA1"/>
      <selection pane="bottomLeft" activeCell="A6" sqref="A6"/>
      <selection pane="bottomRight" activeCell="W6" sqref="W6"/>
    </sheetView>
  </sheetViews>
  <sheetFormatPr defaultRowHeight="15" x14ac:dyDescent="0.25"/>
  <cols>
    <col min="1" max="1" width="4.28515625" customWidth="1"/>
    <col min="2" max="2" width="18.7109375" customWidth="1"/>
    <col min="3" max="3" width="3.7109375" customWidth="1"/>
    <col min="4" max="17" width="6.7109375" customWidth="1"/>
    <col min="18" max="18" width="7.7109375" customWidth="1"/>
    <col min="19" max="20" width="6.7109375" customWidth="1"/>
    <col min="21" max="21" width="7.7109375" customWidth="1"/>
    <col min="22" max="26" width="6.7109375" customWidth="1"/>
  </cols>
  <sheetData>
    <row r="1" spans="1:27" ht="9.9499999999999993" customHeight="1" x14ac:dyDescent="0.25">
      <c r="A1" s="801" t="s">
        <v>124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</row>
    <row r="2" spans="1:27" ht="9.9499999999999993" customHeight="1" thickBot="1" x14ac:dyDescent="0.3">
      <c r="A2" s="801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</row>
    <row r="3" spans="1:27" ht="30" customHeight="1" thickTop="1" x14ac:dyDescent="0.25">
      <c r="A3" s="842" t="s">
        <v>33</v>
      </c>
      <c r="B3" s="804" t="s">
        <v>23</v>
      </c>
      <c r="C3" s="806" t="s">
        <v>138</v>
      </c>
      <c r="D3" s="809" t="s">
        <v>24</v>
      </c>
      <c r="E3" s="810"/>
      <c r="F3" s="810"/>
      <c r="G3" s="810" t="s">
        <v>25</v>
      </c>
      <c r="H3" s="810"/>
      <c r="I3" s="810"/>
      <c r="J3" s="810" t="s">
        <v>26</v>
      </c>
      <c r="K3" s="810"/>
      <c r="L3" s="810"/>
      <c r="M3" s="810" t="s">
        <v>27</v>
      </c>
      <c r="N3" s="810"/>
      <c r="O3" s="810"/>
      <c r="P3" s="810" t="s">
        <v>118</v>
      </c>
      <c r="Q3" s="810"/>
      <c r="R3" s="810"/>
      <c r="S3" s="810" t="s">
        <v>119</v>
      </c>
      <c r="T3" s="810"/>
      <c r="U3" s="810"/>
      <c r="V3" s="810" t="s">
        <v>29</v>
      </c>
      <c r="W3" s="810"/>
      <c r="X3" s="810"/>
      <c r="Y3" s="810" t="s">
        <v>37</v>
      </c>
      <c r="Z3" s="812" t="s">
        <v>30</v>
      </c>
    </row>
    <row r="4" spans="1:27" ht="24.95" customHeight="1" x14ac:dyDescent="0.25">
      <c r="A4" s="843"/>
      <c r="B4" s="805"/>
      <c r="C4" s="807"/>
      <c r="D4" s="814" t="s">
        <v>31</v>
      </c>
      <c r="E4" s="811"/>
      <c r="F4" s="811"/>
      <c r="G4" s="811" t="s">
        <v>31</v>
      </c>
      <c r="H4" s="811"/>
      <c r="I4" s="811"/>
      <c r="J4" s="811" t="s">
        <v>31</v>
      </c>
      <c r="K4" s="811"/>
      <c r="L4" s="811"/>
      <c r="M4" s="811" t="s">
        <v>31</v>
      </c>
      <c r="N4" s="811"/>
      <c r="O4" s="811"/>
      <c r="P4" s="811" t="s">
        <v>31</v>
      </c>
      <c r="Q4" s="811"/>
      <c r="R4" s="811"/>
      <c r="S4" s="811" t="s">
        <v>31</v>
      </c>
      <c r="T4" s="811"/>
      <c r="U4" s="811"/>
      <c r="V4" s="811" t="s">
        <v>31</v>
      </c>
      <c r="W4" s="811"/>
      <c r="X4" s="811"/>
      <c r="Y4" s="811"/>
      <c r="Z4" s="813"/>
    </row>
    <row r="5" spans="1:27" ht="24.95" customHeight="1" thickBot="1" x14ac:dyDescent="0.3">
      <c r="A5" s="843"/>
      <c r="B5" s="805"/>
      <c r="C5" s="808"/>
      <c r="D5" s="270" t="s">
        <v>0</v>
      </c>
      <c r="E5" s="271" t="s">
        <v>1</v>
      </c>
      <c r="F5" s="271" t="s">
        <v>32</v>
      </c>
      <c r="G5" s="271" t="s">
        <v>0</v>
      </c>
      <c r="H5" s="271" t="s">
        <v>1</v>
      </c>
      <c r="I5" s="271" t="s">
        <v>32</v>
      </c>
      <c r="J5" s="271" t="s">
        <v>0</v>
      </c>
      <c r="K5" s="271" t="s">
        <v>1</v>
      </c>
      <c r="L5" s="271" t="s">
        <v>32</v>
      </c>
      <c r="M5" s="271" t="s">
        <v>0</v>
      </c>
      <c r="N5" s="271" t="s">
        <v>1</v>
      </c>
      <c r="O5" s="271" t="s">
        <v>32</v>
      </c>
      <c r="P5" s="271" t="s">
        <v>0</v>
      </c>
      <c r="Q5" s="271" t="s">
        <v>1</v>
      </c>
      <c r="R5" s="271" t="s">
        <v>32</v>
      </c>
      <c r="S5" s="271" t="s">
        <v>0</v>
      </c>
      <c r="T5" s="271" t="s">
        <v>1</v>
      </c>
      <c r="U5" s="271" t="s">
        <v>32</v>
      </c>
      <c r="V5" s="271" t="s">
        <v>0</v>
      </c>
      <c r="W5" s="271" t="s">
        <v>1</v>
      </c>
      <c r="X5" s="271" t="s">
        <v>32</v>
      </c>
      <c r="Y5" s="271" t="s">
        <v>33</v>
      </c>
      <c r="Z5" s="328" t="s">
        <v>32</v>
      </c>
    </row>
    <row r="6" spans="1:27" ht="20.100000000000001" customHeight="1" x14ac:dyDescent="0.3">
      <c r="A6" s="329">
        <v>1</v>
      </c>
      <c r="B6" s="279" t="str">
        <f>'Perioda 1'!F6</f>
        <v>Gjuhë amtare</v>
      </c>
      <c r="C6" s="280" t="s">
        <v>112</v>
      </c>
      <c r="D6" s="281">
        <f>COUNTIFS('Perioda 2'!D7:D46,"M",'Perioda 2'!F7:F46,"5")</f>
        <v>0</v>
      </c>
      <c r="E6" s="281">
        <f>COUNTIFS('Perioda 2'!D7:D46,"F",'Perioda 2'!F7:F46,"5")</f>
        <v>0</v>
      </c>
      <c r="F6" s="282" t="e">
        <f>((D6+E6)*100)/'Perioda 2'!C3</f>
        <v>#DIV/0!</v>
      </c>
      <c r="G6" s="281">
        <f>COUNTIFS('Perioda 2'!D7:D46,"M",'Perioda 2'!F7:F46,"4")</f>
        <v>0</v>
      </c>
      <c r="H6" s="281">
        <f>COUNTIFS('Perioda 2'!D7:D46,"F",'Perioda 2'!F7:F46,"4")</f>
        <v>0</v>
      </c>
      <c r="I6" s="282" t="e">
        <f>((G6+H6)*100)/'Perioda 2'!C3</f>
        <v>#DIV/0!</v>
      </c>
      <c r="J6" s="281">
        <f>COUNTIFS('Perioda 2'!D7:D46,"M",'Perioda 2'!F7:F46,"3")</f>
        <v>0</v>
      </c>
      <c r="K6" s="281">
        <f>COUNTIFS('Perioda 2'!D7:D46,"F",'Perioda 2'!F7:F46,"3")</f>
        <v>0</v>
      </c>
      <c r="L6" s="282" t="e">
        <f>((J6+K6)*100)/'Perioda 2'!C3</f>
        <v>#DIV/0!</v>
      </c>
      <c r="M6" s="281">
        <f>COUNTIFS('Perioda 2'!D7:D46,"M",'Perioda 2'!F7:F46,"2")</f>
        <v>0</v>
      </c>
      <c r="N6" s="281">
        <f>COUNTIFS('Perioda 2'!D7:D46,"F",'Perioda 2'!F7:F46,"2")</f>
        <v>0</v>
      </c>
      <c r="O6" s="282" t="e">
        <f>((M6+N6)*100)/'Perioda 2'!C3</f>
        <v>#DIV/0!</v>
      </c>
      <c r="P6" s="281">
        <f t="shared" ref="P6:Q8" si="0">SUM(D6,G6,J6,M6)</f>
        <v>0</v>
      </c>
      <c r="Q6" s="281">
        <f t="shared" si="0"/>
        <v>0</v>
      </c>
      <c r="R6" s="282" t="e">
        <f>((P6+Q6)*100)/'Perioda 2'!C3</f>
        <v>#DIV/0!</v>
      </c>
      <c r="S6" s="283">
        <f>COUNTIFS('Perioda 2'!D7:D46,"M",'Perioda 2'!F7:F46,"1")</f>
        <v>0</v>
      </c>
      <c r="T6" s="283">
        <f>COUNTIFS('Perioda 2'!D7:D46,"F",'Perioda 2'!F7:F46,"1")</f>
        <v>0</v>
      </c>
      <c r="U6" s="282" t="e">
        <f>((S6+T6)*100)/'Perioda 2'!C3</f>
        <v>#DIV/0!</v>
      </c>
      <c r="V6" s="281">
        <f>COUNTIFS(Ditari!D5:D124,"M",Ditari!F5:F124,"0")</f>
        <v>0</v>
      </c>
      <c r="W6" s="281">
        <f>COUNTIFS(Ditari!D5:D124,"F",Ditari!F5:F124,"0")</f>
        <v>0</v>
      </c>
      <c r="X6" s="282" t="e">
        <f>((V6+W6)*100)/'Perioda 2'!C3</f>
        <v>#DIV/0!</v>
      </c>
      <c r="Y6" s="326">
        <f t="shared" ref="Y6:Y23" si="1">SUM(W6,V6,T6,S6,N6,M6,K6,J6,,H6,G6,E6,D6)</f>
        <v>0</v>
      </c>
      <c r="Z6" s="300" t="e">
        <f>((G32*(D6+E6))+(F32*(G6+H6))+(E32*(J6+K6))+(D32*(M6+N6))+(C32*(S6+T6)))/'Perioda 2'!K4</f>
        <v>#DIV/0!</v>
      </c>
      <c r="AA6" s="146"/>
    </row>
    <row r="7" spans="1:27" ht="20.100000000000001" customHeight="1" x14ac:dyDescent="0.25">
      <c r="A7" s="330">
        <v>2</v>
      </c>
      <c r="B7" s="264" t="str">
        <f>'Perioda 1'!G6</f>
        <v>Gjuhë angleze</v>
      </c>
      <c r="C7" s="265" t="s">
        <v>112</v>
      </c>
      <c r="D7" s="199">
        <f>COUNTIFS('Perioda 2'!D7:D46,"M",'Perioda 2'!G7:G46,"5")</f>
        <v>0</v>
      </c>
      <c r="E7" s="199">
        <f>COUNTIFS('Perioda 2'!D7:D46,"F",'Perioda 2'!G7:G46,"5")</f>
        <v>0</v>
      </c>
      <c r="F7" s="200" t="e">
        <f>((D7+E7)*100)/'Perioda 2'!C3</f>
        <v>#DIV/0!</v>
      </c>
      <c r="G7" s="199">
        <f>COUNTIFS('Perioda 2'!D7:D46,"M",'Perioda 2'!G7:G46,"4")</f>
        <v>0</v>
      </c>
      <c r="H7" s="199">
        <f>COUNTIFS('Perioda 2'!D7:D46,"F",'Perioda 2'!G7:G46,"4")</f>
        <v>0</v>
      </c>
      <c r="I7" s="200" t="e">
        <f>((G7+H7)*100)/'Perioda 2'!C3</f>
        <v>#DIV/0!</v>
      </c>
      <c r="J7" s="199">
        <f>COUNTIFS('Perioda 2'!D7:D46,"M",'Perioda 2'!G7:G46,"3")</f>
        <v>0</v>
      </c>
      <c r="K7" s="199">
        <f>COUNTIFS('Perioda 2'!D7:D46,"F",'Perioda 2'!G7:G46,"3")</f>
        <v>0</v>
      </c>
      <c r="L7" s="200" t="e">
        <f>((J7+K7)*100)/'Perioda 2'!C3</f>
        <v>#DIV/0!</v>
      </c>
      <c r="M7" s="199">
        <f>COUNTIFS('Perioda 2'!D7:D46,"M",'Perioda 2'!G7:G46,"2")</f>
        <v>0</v>
      </c>
      <c r="N7" s="199">
        <f>COUNTIFS('Perioda 2'!D7:D46,"F",'Perioda 2'!G7:G46,"2")</f>
        <v>0</v>
      </c>
      <c r="O7" s="200" t="e">
        <f>((M7+N7)*100)/'Perioda 2'!C3</f>
        <v>#DIV/0!</v>
      </c>
      <c r="P7" s="199">
        <f t="shared" si="0"/>
        <v>0</v>
      </c>
      <c r="Q7" s="199">
        <f t="shared" si="0"/>
        <v>0</v>
      </c>
      <c r="R7" s="200" t="e">
        <f>((P7+Q7)*100)/'Perioda 2'!C3</f>
        <v>#DIV/0!</v>
      </c>
      <c r="S7" s="201">
        <f>COUNTIFS('Perioda 2'!D7:D46,"M",'Perioda 2'!G7:G46,"1")</f>
        <v>0</v>
      </c>
      <c r="T7" s="201">
        <f>COUNTIFS('Perioda 2'!D7:D46,"F",'Perioda 2'!G7:G46,"1")</f>
        <v>0</v>
      </c>
      <c r="U7" s="200" t="e">
        <f>((S7+T7)*100)/'Perioda 2'!C3</f>
        <v>#DIV/0!</v>
      </c>
      <c r="V7" s="199">
        <f>COUNTIFS(Ditari!D5:D124,"M",Ditari!G5:G124,"0")</f>
        <v>0</v>
      </c>
      <c r="W7" s="199">
        <f>COUNTIFS(Ditari!D5:D124,"F",Ditari!G5:G124,"0")</f>
        <v>0</v>
      </c>
      <c r="X7" s="200" t="e">
        <f>((V7+W7)*100)/'Perioda 2'!C3</f>
        <v>#DIV/0!</v>
      </c>
      <c r="Y7" s="206">
        <f t="shared" si="1"/>
        <v>0</v>
      </c>
      <c r="Z7" s="301" t="e">
        <f>((G32*(D7+E7))+(F32*(G7+H7))+(E32*(J7+K7))+(D32*(M7+N7))+(C32*(S7+T7)))/'Perioda 2'!K4</f>
        <v>#DIV/0!</v>
      </c>
    </row>
    <row r="8" spans="1:27" ht="20.100000000000001" customHeight="1" thickBot="1" x14ac:dyDescent="0.3">
      <c r="A8" s="331">
        <v>3</v>
      </c>
      <c r="B8" s="287">
        <f>'Perioda 1'!H6</f>
        <v>0</v>
      </c>
      <c r="C8" s="288" t="s">
        <v>112</v>
      </c>
      <c r="D8" s="289">
        <f>COUNTIFS('Perioda 2'!D7:D46,"M",'Perioda 2'!H7:H46,"5")</f>
        <v>0</v>
      </c>
      <c r="E8" s="289">
        <f>COUNTIFS('Perioda 2'!D7:D46,"F",'Perioda 2'!H7:H46,"5")</f>
        <v>0</v>
      </c>
      <c r="F8" s="290" t="e">
        <f>((D8+E8)*100)/'Perioda 2'!C3</f>
        <v>#DIV/0!</v>
      </c>
      <c r="G8" s="289">
        <f>COUNTIFS('Perioda 2'!D7:D46,"M",'Perioda 2'!H7:H46,"4")</f>
        <v>0</v>
      </c>
      <c r="H8" s="289">
        <f>COUNTIFS('Perioda 2'!D7:D46,"F",'Perioda 2'!H7:H46,"4")</f>
        <v>0</v>
      </c>
      <c r="I8" s="290" t="e">
        <f>((G8+H8)*100)/'Perioda 2'!C3</f>
        <v>#DIV/0!</v>
      </c>
      <c r="J8" s="289">
        <f>COUNTIFS('Perioda 2'!D7:D46,"M",'Perioda 2'!H7:H46,"3")</f>
        <v>0</v>
      </c>
      <c r="K8" s="291">
        <f>COUNTIFS('Perioda 2'!D7:D46,"F",'Perioda 2'!H7:H46,"3")</f>
        <v>0</v>
      </c>
      <c r="L8" s="290" t="e">
        <f>((J8+K8)*100)/'Perioda 2'!C3</f>
        <v>#DIV/0!</v>
      </c>
      <c r="M8" s="289">
        <f>COUNTIFS('Perioda 2'!D7:D46,"M",'Perioda 2'!H7:H46,"2")</f>
        <v>0</v>
      </c>
      <c r="N8" s="292">
        <f>COUNTIFS('Perioda 2'!D7:D46,"F",'Perioda 2'!H7:H46,"2")</f>
        <v>0</v>
      </c>
      <c r="O8" s="290" t="e">
        <f>((M8+N8)*100)/'Perioda 2'!C3</f>
        <v>#DIV/0!</v>
      </c>
      <c r="P8" s="289">
        <f t="shared" si="0"/>
        <v>0</v>
      </c>
      <c r="Q8" s="289">
        <f t="shared" si="0"/>
        <v>0</v>
      </c>
      <c r="R8" s="290" t="e">
        <f>((P8+Q8)*100)/'Perioda 2'!C3</f>
        <v>#DIV/0!</v>
      </c>
      <c r="S8" s="293">
        <f>COUNTIFS('Perioda 2'!D7:D46,"M",'Perioda 2'!H7:H46,"1")</f>
        <v>0</v>
      </c>
      <c r="T8" s="293">
        <f>COUNTIFS('Perioda 2'!D7:D46,"F",'Perioda 2'!H7:H46,"1")</f>
        <v>0</v>
      </c>
      <c r="U8" s="290" t="e">
        <f>((S8+T8)*100)/'Perioda 2'!C3</f>
        <v>#DIV/0!</v>
      </c>
      <c r="V8" s="289">
        <f>COUNTIFS(Ditari!D5:D124,"M",Ditari!H5:H124,"0")</f>
        <v>0</v>
      </c>
      <c r="W8" s="289">
        <f>COUNTIFS(Ditari!D5:D124,"F",Ditari!H5:H124,"0")</f>
        <v>0</v>
      </c>
      <c r="X8" s="290" t="e">
        <f>((V8+W8)*100)/'Perioda 2'!C3</f>
        <v>#DIV/0!</v>
      </c>
      <c r="Y8" s="299">
        <f t="shared" si="1"/>
        <v>0</v>
      </c>
      <c r="Z8" s="316" t="e">
        <f>((G32*(D8+E8))+(F32*(G8+H8))+(E32*(J8+K8))+(D32*(M8+N8))+(C32*(S8+T8)))/'Perioda 2'!K4</f>
        <v>#DIV/0!</v>
      </c>
    </row>
    <row r="9" spans="1:27" ht="20.100000000000001" customHeight="1" x14ac:dyDescent="0.25">
      <c r="A9" s="332">
        <v>4</v>
      </c>
      <c r="B9" s="261" t="str">
        <f>'Perioda 1'!I6</f>
        <v>Edukatë muzikore</v>
      </c>
      <c r="C9" s="273" t="s">
        <v>112</v>
      </c>
      <c r="D9" s="274">
        <f>COUNTIFS('Perioda 2'!D7:D46,"M",'Perioda 2'!I7:I46,"5")</f>
        <v>0</v>
      </c>
      <c r="E9" s="274">
        <f>COUNTIFS('Perioda 2'!D7:D46,"F",'Perioda 2'!I7:I46,"5")</f>
        <v>0</v>
      </c>
      <c r="F9" s="275" t="e">
        <f>((D9+E9)*100)/'Perioda 2'!C3</f>
        <v>#DIV/0!</v>
      </c>
      <c r="G9" s="274">
        <f>COUNTIFS('Perioda 2'!D7:D46,"M",'Perioda 2'!I7:I46,"4")</f>
        <v>0</v>
      </c>
      <c r="H9" s="274">
        <f>COUNTIFS('Perioda 2'!D7:D46,"F",'Perioda 2'!I7:I46,"4")</f>
        <v>0</v>
      </c>
      <c r="I9" s="275" t="e">
        <f>((G9+H9)*100)/'Perioda 2'!C3</f>
        <v>#DIV/0!</v>
      </c>
      <c r="J9" s="274">
        <f>COUNTIFS('Perioda 2'!D7:D46,"M",'Perioda 2'!I7:I46,"3")</f>
        <v>0</v>
      </c>
      <c r="K9" s="274">
        <f>COUNTIFS('Perioda 2'!D7:D46,"F",'Perioda 2'!I7:I46,"3")</f>
        <v>0</v>
      </c>
      <c r="L9" s="275" t="e">
        <f>((J9+K9)*100)/'Perioda 2'!C3</f>
        <v>#DIV/0!</v>
      </c>
      <c r="M9" s="274">
        <f>COUNTIFS('Perioda 2'!D7:D46,"M",'Perioda 2'!I7:I46,"2")</f>
        <v>0</v>
      </c>
      <c r="N9" s="274">
        <f>COUNTIFS('Perioda 2'!D7:D46,"F",'Perioda 2'!I7:I46,"2")</f>
        <v>0</v>
      </c>
      <c r="O9" s="275" t="e">
        <f>((M9+N9)*100)/'Perioda 2'!C3</f>
        <v>#DIV/0!</v>
      </c>
      <c r="P9" s="274">
        <f t="shared" ref="P9:Q21" si="2">SUM(D9,G9,J9,M9)</f>
        <v>0</v>
      </c>
      <c r="Q9" s="274">
        <f t="shared" si="2"/>
        <v>0</v>
      </c>
      <c r="R9" s="275" t="e">
        <f>((P9+Q9)*100)/'Perioda 2'!C3</f>
        <v>#DIV/0!</v>
      </c>
      <c r="S9" s="276">
        <f>COUNTIFS('Perioda 2'!D7:D46,"M",'Perioda 2'!I7:I46,"1")</f>
        <v>0</v>
      </c>
      <c r="T9" s="276">
        <f>COUNTIFS('Perioda 2'!D7:D46,"F",'Perioda 2'!I7:I46,"1")</f>
        <v>0</v>
      </c>
      <c r="U9" s="275" t="e">
        <f>((S9+T9)*100)/'Perioda 2'!C3</f>
        <v>#DIV/0!</v>
      </c>
      <c r="V9" s="281">
        <f>COUNTIFS(Ditari!D5:D124,"M",Ditari!I5:I124,"0")</f>
        <v>0</v>
      </c>
      <c r="W9" s="281">
        <f>COUNTIFS(Ditari!D5:D124,"F",Ditari!I5:I124,"0")</f>
        <v>0</v>
      </c>
      <c r="X9" s="275" t="e">
        <f>((V9+W9)*100)/'Perioda 2'!C3</f>
        <v>#DIV/0!</v>
      </c>
      <c r="Y9" s="325">
        <f t="shared" si="1"/>
        <v>0</v>
      </c>
      <c r="Z9" s="305" t="e">
        <f>((G32*(D9+E9))+(F32*(G9+H9))+(E32*(J9+K9))+(D32*(M9+N9))+(C32*(S9+T9)))/'Perioda 2'!K4</f>
        <v>#DIV/0!</v>
      </c>
    </row>
    <row r="10" spans="1:27" ht="20.100000000000001" customHeight="1" thickBot="1" x14ac:dyDescent="0.3">
      <c r="A10" s="333">
        <v>5</v>
      </c>
      <c r="B10" s="269" t="str">
        <f>'Perioda 1'!J6</f>
        <v>Edukatë Figurative</v>
      </c>
      <c r="C10" s="272" t="s">
        <v>112</v>
      </c>
      <c r="D10" s="212">
        <f>COUNTIFS('Perioda 2'!D7:D46,"M",'Perioda 2'!J7:J46,"5")</f>
        <v>0</v>
      </c>
      <c r="E10" s="212">
        <f>COUNTIFS('Perioda 2'!D7:D46,"F",'Perioda 2'!J7:J46,"5")</f>
        <v>0</v>
      </c>
      <c r="F10" s="213" t="e">
        <f>((D10+E10)*100)/'Perioda 2'!C3</f>
        <v>#DIV/0!</v>
      </c>
      <c r="G10" s="212">
        <f>COUNTIFS('Perioda 2'!D7:D46,"M",'Perioda 2'!J7:J46,"4")</f>
        <v>0</v>
      </c>
      <c r="H10" s="212">
        <f>COUNTIFS('Perioda 2'!D7:D46,"F",'Perioda 2'!J7:J46,"4")</f>
        <v>0</v>
      </c>
      <c r="I10" s="213" t="e">
        <f>((G10+H10)*100)/'Perioda 2'!C3</f>
        <v>#DIV/0!</v>
      </c>
      <c r="J10" s="212">
        <f>COUNTIFS('Perioda 2'!D7:D46,"M",'Perioda 2'!J7:J46,"3")</f>
        <v>0</v>
      </c>
      <c r="K10" s="212">
        <f>COUNTIFS('Perioda 2'!D7:D46,"F",'Perioda 2'!J7:J46,"3")</f>
        <v>0</v>
      </c>
      <c r="L10" s="213" t="e">
        <f>((J10+K10)*100)/'Perioda 2'!C3</f>
        <v>#DIV/0!</v>
      </c>
      <c r="M10" s="212">
        <f>COUNTIFS('Perioda 2'!D7:D46,"M",'Perioda 2'!J7:J46,"2")</f>
        <v>0</v>
      </c>
      <c r="N10" s="212">
        <f>COUNTIFS('Perioda 2'!D7:D46,"F",'Perioda 2'!J7:J46,"2")</f>
        <v>0</v>
      </c>
      <c r="O10" s="213" t="e">
        <f>((M10+N10)*100)/'Perioda 2'!C3</f>
        <v>#DIV/0!</v>
      </c>
      <c r="P10" s="212">
        <f t="shared" si="2"/>
        <v>0</v>
      </c>
      <c r="Q10" s="212">
        <f t="shared" si="2"/>
        <v>0</v>
      </c>
      <c r="R10" s="213" t="e">
        <f>((P10+Q10)*100)/'Perioda 2'!C3</f>
        <v>#DIV/0!</v>
      </c>
      <c r="S10" s="214">
        <f>COUNTIFS('Perioda 2'!D7:D46,"M",'Perioda 2'!J7:J46,"1")</f>
        <v>0</v>
      </c>
      <c r="T10" s="214">
        <f>COUNTIFS('Perioda 2'!D7:D46,"F",'Perioda 2'!J7:J46,"1")</f>
        <v>0</v>
      </c>
      <c r="U10" s="213" t="e">
        <f>((S10+T10)*100)/'Perioda 2'!C3</f>
        <v>#DIV/0!</v>
      </c>
      <c r="V10" s="289">
        <f>COUNTIFS(Ditari!D5:D124,"M",Ditari!J5:J124,"0")</f>
        <v>0</v>
      </c>
      <c r="W10" s="289">
        <f>COUNTIFS(Ditari!D5:D124,"F",Ditari!J5:J124,"0")</f>
        <v>0</v>
      </c>
      <c r="X10" s="213" t="e">
        <f>((V10+W10)*100)/'Perioda 2'!C3</f>
        <v>#DIV/0!</v>
      </c>
      <c r="Y10" s="303">
        <f t="shared" si="1"/>
        <v>0</v>
      </c>
      <c r="Z10" s="304" t="e">
        <f>((G32*(D10+E10))+(F32*(G10+H10))+(E32*(J10+K10))+(D32*(M10+N10))+(C32*(S10+T10)))/'Perioda 2'!K4</f>
        <v>#DIV/0!</v>
      </c>
    </row>
    <row r="11" spans="1:27" ht="20.100000000000001" customHeight="1" thickBot="1" x14ac:dyDescent="0.3">
      <c r="A11" s="334">
        <v>6</v>
      </c>
      <c r="B11" s="307" t="str">
        <f>'Perioda 1'!K6</f>
        <v>Matematikë</v>
      </c>
      <c r="C11" s="308" t="s">
        <v>112</v>
      </c>
      <c r="D11" s="309">
        <f>COUNTIFS('Perioda 2'!D7:D46,"M",'Perioda 2'!K7:K46,"5")</f>
        <v>0</v>
      </c>
      <c r="E11" s="310">
        <f>COUNTIFS('Perioda 2'!D7:D46,"F",'Perioda 2'!K7:K46,"5")</f>
        <v>0</v>
      </c>
      <c r="F11" s="311" t="e">
        <f>((D11+E11)*100)/'Perioda 2'!C3</f>
        <v>#DIV/0!</v>
      </c>
      <c r="G11" s="310">
        <f>COUNTIFS('Perioda 2'!D7:D46,"M",'Perioda 2'!K7:K46,"4")</f>
        <v>0</v>
      </c>
      <c r="H11" s="310">
        <f>COUNTIFS('Perioda 2'!D7:D46,"F",'Perioda 2'!K7:K46,"4")</f>
        <v>0</v>
      </c>
      <c r="I11" s="311" t="e">
        <f>((G11+H11)*100)/'Perioda 2'!C3</f>
        <v>#DIV/0!</v>
      </c>
      <c r="J11" s="310">
        <f>COUNTIFS('Perioda 2'!D7:D46,"M",'Perioda 2'!K7:K46,"3")</f>
        <v>0</v>
      </c>
      <c r="K11" s="310">
        <f>COUNTIFS('Perioda 2'!D7:D46,"F",'Perioda 2'!K7:K46,"3")</f>
        <v>0</v>
      </c>
      <c r="L11" s="311" t="e">
        <f>((J11+K11)*100)/'Perioda 2'!C3</f>
        <v>#DIV/0!</v>
      </c>
      <c r="M11" s="310">
        <f>COUNTIFS('Perioda 2'!D7:D46,"M",'Perioda 2'!K7:K46,"2")</f>
        <v>0</v>
      </c>
      <c r="N11" s="310">
        <f>COUNTIFS('Perioda 2'!D7:D46,"F",'Perioda 2'!K7:K46,"2")</f>
        <v>0</v>
      </c>
      <c r="O11" s="311" t="e">
        <f>((M11+N11)*100)/'Perioda 2'!C3</f>
        <v>#DIV/0!</v>
      </c>
      <c r="P11" s="310">
        <f t="shared" si="2"/>
        <v>0</v>
      </c>
      <c r="Q11" s="310">
        <f t="shared" si="2"/>
        <v>0</v>
      </c>
      <c r="R11" s="311" t="e">
        <f>((P11+Q11)*100)/'Perioda 2'!C3</f>
        <v>#DIV/0!</v>
      </c>
      <c r="S11" s="327">
        <f>COUNTIFS('Perioda 2'!D7:D46,"M",'Perioda 2'!K7:K46,"1")</f>
        <v>0</v>
      </c>
      <c r="T11" s="327">
        <f>COUNTIFS('Perioda 2'!D7:D46,"F",'Perioda 2'!K7:K46,"1")</f>
        <v>0</v>
      </c>
      <c r="U11" s="311" t="e">
        <f>((S11+T11)*100)/'Perioda 2'!C3</f>
        <v>#DIV/0!</v>
      </c>
      <c r="V11" s="204">
        <f>COUNTIFS(Ditari!D5:D124,"M",Ditari!K5:K124,"0")</f>
        <v>0</v>
      </c>
      <c r="W11" s="204">
        <f>COUNTIFS(Ditari!D5:D124,"F",Ditari!K5:K124,"0")</f>
        <v>0</v>
      </c>
      <c r="X11" s="311" t="e">
        <f>((V11+W11)*100)/'Perioda 2'!C3</f>
        <v>#DIV/0!</v>
      </c>
      <c r="Y11" s="312">
        <f t="shared" si="1"/>
        <v>0</v>
      </c>
      <c r="Z11" s="313" t="e">
        <f>((G32*(D11+E11))+(F32*(G11+H11))+(E32*(J11+K11))+(D32*(M11+N11))+(C32*(S11+T11)))/'Perioda 2'!K4</f>
        <v>#DIV/0!</v>
      </c>
    </row>
    <row r="12" spans="1:27" ht="20.100000000000001" customHeight="1" x14ac:dyDescent="0.25">
      <c r="A12" s="332">
        <v>7</v>
      </c>
      <c r="B12" s="261" t="str">
        <f>'Perioda 1'!L6</f>
        <v>Njeriu dhe natyra</v>
      </c>
      <c r="C12" s="273" t="s">
        <v>112</v>
      </c>
      <c r="D12" s="274">
        <f>COUNTIFS('Perioda 2'!D7:D46,"M",'Perioda 2'!L7:L46,"5")</f>
        <v>0</v>
      </c>
      <c r="E12" s="274">
        <f>COUNTIFS('Perioda 2'!D7:D46,"F",'Perioda 2'!L7:L46,"5")</f>
        <v>0</v>
      </c>
      <c r="F12" s="275" t="e">
        <f>((D12+E12)*100)/'Perioda 2'!C3</f>
        <v>#DIV/0!</v>
      </c>
      <c r="G12" s="274">
        <f>COUNTIFS('Perioda 2'!D7:D46,"M",'Perioda 2'!L7:L46,"4")</f>
        <v>0</v>
      </c>
      <c r="H12" s="274">
        <f>COUNTIFS('Perioda 2'!D7:D46,"F",'Perioda 2'!L7:L46,"4")</f>
        <v>0</v>
      </c>
      <c r="I12" s="275" t="e">
        <f>((G12+H12)*100)/'Perioda 2'!C3</f>
        <v>#DIV/0!</v>
      </c>
      <c r="J12" s="274">
        <f>COUNTIFS('Perioda 2'!D7:D46,"M",'Perioda 2'!L7:L46,"3")</f>
        <v>0</v>
      </c>
      <c r="K12" s="274">
        <f>COUNTIFS('Perioda 2'!D7:D46,"F",'Perioda 2'!L7:L46,"3")</f>
        <v>0</v>
      </c>
      <c r="L12" s="275" t="e">
        <f>((J12+K12)*100)/'Perioda 2'!C3</f>
        <v>#DIV/0!</v>
      </c>
      <c r="M12" s="274">
        <f>COUNTIFS('Perioda 2'!D7:D46,"M",'Perioda 2'!L7:L46,"2")</f>
        <v>0</v>
      </c>
      <c r="N12" s="274">
        <f>COUNTIFS('Perioda 2'!D7:D46,"F",'Perioda 2'!L7:L46,"2")</f>
        <v>0</v>
      </c>
      <c r="O12" s="275" t="e">
        <f>((M12+N12)*100)/'Perioda 2'!C3</f>
        <v>#DIV/0!</v>
      </c>
      <c r="P12" s="274">
        <f t="shared" si="2"/>
        <v>0</v>
      </c>
      <c r="Q12" s="274">
        <f t="shared" si="2"/>
        <v>0</v>
      </c>
      <c r="R12" s="275" t="e">
        <f>((P12+Q12)*100)/'Perioda 2'!C3</f>
        <v>#DIV/0!</v>
      </c>
      <c r="S12" s="276">
        <f>COUNTIFS('Perioda 2'!D7:D46,"M",'Perioda 2'!L7:L46,"1")</f>
        <v>0</v>
      </c>
      <c r="T12" s="276">
        <f>COUNTIFS('Perioda 2'!D7:D46,"F",'Perioda 2'!L7:L46,"1")</f>
        <v>0</v>
      </c>
      <c r="U12" s="275" t="e">
        <f>((S12+T12)*100)/'Perioda 2'!C3</f>
        <v>#DIV/0!</v>
      </c>
      <c r="V12" s="281">
        <f>COUNTIFS(Ditari!D5:D124,"M",Ditari!L5:L124,"0")</f>
        <v>0</v>
      </c>
      <c r="W12" s="281">
        <f>COUNTIFS(Ditari!D5:D124,"F",Ditari!L5:L124,"0")</f>
        <v>0</v>
      </c>
      <c r="X12" s="275" t="e">
        <f>((V12+W12)*100)/'Perioda 2'!C3</f>
        <v>#DIV/0!</v>
      </c>
      <c r="Y12" s="325">
        <f t="shared" si="1"/>
        <v>0</v>
      </c>
      <c r="Z12" s="305" t="e">
        <f>((G32*(D12+E12))+(F32*(G12+H12))+(E32*(J12+K12))+(D32*(M12+N12))+(C32*(S12+T12)))/'Perioda 2'!K4</f>
        <v>#DIV/0!</v>
      </c>
    </row>
    <row r="13" spans="1:27" ht="20.100000000000001" customHeight="1" x14ac:dyDescent="0.25">
      <c r="A13" s="330">
        <v>8</v>
      </c>
      <c r="B13" s="264">
        <f>'Perioda 1'!M6</f>
        <v>0</v>
      </c>
      <c r="C13" s="265" t="s">
        <v>112</v>
      </c>
      <c r="D13" s="199">
        <f>COUNTIFS('Perioda 2'!D7:D46,"M",'Perioda 2'!M7:M46,"5")</f>
        <v>0</v>
      </c>
      <c r="E13" s="199">
        <f>COUNTIFS('Perioda 2'!D7:D46,"F",'Perioda 2'!M7:M46,"5")</f>
        <v>0</v>
      </c>
      <c r="F13" s="200" t="e">
        <f>((D13+E13)*100)/'Perioda 2'!C3</f>
        <v>#DIV/0!</v>
      </c>
      <c r="G13" s="199">
        <f>COUNTIFS('Perioda 2'!D7:D46,"M",'Perioda 2'!M7:M46,"4")</f>
        <v>0</v>
      </c>
      <c r="H13" s="199">
        <f>COUNTIFS('Perioda 2'!D7:D46,"F",'Perioda 2'!M7:M46,"4")</f>
        <v>0</v>
      </c>
      <c r="I13" s="200" t="e">
        <f>((G13+H13)*100)/'Perioda 2'!C3</f>
        <v>#DIV/0!</v>
      </c>
      <c r="J13" s="199">
        <f>COUNTIFS('Perioda 2'!D7:D46,"M",'Perioda 2'!M7:M46,"3")</f>
        <v>0</v>
      </c>
      <c r="K13" s="199">
        <f>COUNTIFS('Perioda 2'!D7:D46,"F",'Perioda 2'!M7:M46,"3")</f>
        <v>0</v>
      </c>
      <c r="L13" s="200" t="e">
        <f>((J13+K13)*100)/'Perioda 2'!C3</f>
        <v>#DIV/0!</v>
      </c>
      <c r="M13" s="199">
        <f>COUNTIFS('Perioda 2'!D7:D46,"M",'Perioda 2'!M7:M46,"2")</f>
        <v>0</v>
      </c>
      <c r="N13" s="199">
        <f>COUNTIFS('Perioda 2'!D7:D46,"F",'Perioda 2'!M7:M46,"2")</f>
        <v>0</v>
      </c>
      <c r="O13" s="200" t="e">
        <f>((M13+N13)*100)/'Perioda 2'!C3</f>
        <v>#DIV/0!</v>
      </c>
      <c r="P13" s="199">
        <f t="shared" si="2"/>
        <v>0</v>
      </c>
      <c r="Q13" s="199">
        <f t="shared" si="2"/>
        <v>0</v>
      </c>
      <c r="R13" s="200" t="e">
        <f>((P13+Q13)*100)/'Perioda 2'!C3</f>
        <v>#DIV/0!</v>
      </c>
      <c r="S13" s="201">
        <f>COUNTIFS('Perioda 2'!D7:D46,"M",'Perioda 2'!M7:M46,"1")</f>
        <v>0</v>
      </c>
      <c r="T13" s="201">
        <f>COUNTIFS('Perioda 2'!D7:D46,"F",'Perioda 2'!M7:M46,"1")</f>
        <v>0</v>
      </c>
      <c r="U13" s="200" t="e">
        <f>((S13+T13)*100)/'Perioda 2'!C3</f>
        <v>#DIV/0!</v>
      </c>
      <c r="V13" s="199">
        <f>COUNTIFS(Ditari!D5:D124,"M",Ditari!M5:M124,"0")</f>
        <v>0</v>
      </c>
      <c r="W13" s="199">
        <f>COUNTIFS(Ditari!D5:D124,"F",Ditari!M5:M124,"0")</f>
        <v>0</v>
      </c>
      <c r="X13" s="200" t="e">
        <f>((V13+W13)*100)/'Perioda 2'!C3</f>
        <v>#DIV/0!</v>
      </c>
      <c r="Y13" s="206">
        <f t="shared" si="1"/>
        <v>0</v>
      </c>
      <c r="Z13" s="301" t="e">
        <f>((G32*(D13+E13))+(F32*(G13+H13))+(E32*(J13+K13))+(D32*(M13+N13))+(C32*(S13+T13)))/'Perioda 2'!K4</f>
        <v>#DIV/0!</v>
      </c>
    </row>
    <row r="14" spans="1:27" ht="20.100000000000001" customHeight="1" thickBot="1" x14ac:dyDescent="0.3">
      <c r="A14" s="333">
        <v>9</v>
      </c>
      <c r="B14" s="269">
        <f>'Perioda 1'!N6</f>
        <v>0</v>
      </c>
      <c r="C14" s="272" t="s">
        <v>112</v>
      </c>
      <c r="D14" s="212">
        <f>COUNTIFS('Perioda 2'!D7:D46,"M",'Perioda 2'!N7:N46,"5")</f>
        <v>0</v>
      </c>
      <c r="E14" s="212">
        <f>COUNTIFS('Perioda 2'!D7:D46,"F",'Perioda 2'!N7:N46,"5")</f>
        <v>0</v>
      </c>
      <c r="F14" s="213" t="e">
        <f>((D14+E14)*100)/'Perioda 2'!C3</f>
        <v>#DIV/0!</v>
      </c>
      <c r="G14" s="212">
        <f>COUNTIFS('Perioda 2'!D7:D46,"M",'Perioda 2'!N7:N46,"4")</f>
        <v>0</v>
      </c>
      <c r="H14" s="212">
        <f>COUNTIFS('Perioda 2'!D7:D46,"F",'Perioda 2'!N7:N46,"4")</f>
        <v>0</v>
      </c>
      <c r="I14" s="213" t="e">
        <f>((G14+H14)*100)/'Perioda 2'!C3</f>
        <v>#DIV/0!</v>
      </c>
      <c r="J14" s="212">
        <f>COUNTIFS('Perioda 2'!D7:D46,"M",'Perioda 2'!N7:N46,"3")</f>
        <v>0</v>
      </c>
      <c r="K14" s="212">
        <f>COUNTIFS('Perioda 2'!D7:D46,"F",'Perioda 2'!N7:N46,"3")</f>
        <v>0</v>
      </c>
      <c r="L14" s="213" t="e">
        <f>((J14+K14)*100)/'Perioda 2'!C3</f>
        <v>#DIV/0!</v>
      </c>
      <c r="M14" s="212">
        <f>COUNTIFS('Perioda 2'!D7:D46,"M",'Perioda 2'!N7:N46,"2")</f>
        <v>0</v>
      </c>
      <c r="N14" s="212">
        <f>COUNTIFS('Perioda 2'!D7:D46,"F",'Perioda 2'!N7:N46,"2")</f>
        <v>0</v>
      </c>
      <c r="O14" s="213" t="e">
        <f>((M14+N14)*100)/'Perioda 2'!C3</f>
        <v>#DIV/0!</v>
      </c>
      <c r="P14" s="212">
        <f t="shared" si="2"/>
        <v>0</v>
      </c>
      <c r="Q14" s="212">
        <f t="shared" si="2"/>
        <v>0</v>
      </c>
      <c r="R14" s="213" t="e">
        <f>((P14+Q14)*100)/'Perioda 2'!C3</f>
        <v>#DIV/0!</v>
      </c>
      <c r="S14" s="214">
        <f>COUNTIFS('Perioda 2'!D7:D46,"M",'Perioda 2'!N7:N46,"1")</f>
        <v>0</v>
      </c>
      <c r="T14" s="214">
        <f>COUNTIFS('Perioda 2'!D7:D46,"F",'Perioda 2'!N7:N46,"1")</f>
        <v>0</v>
      </c>
      <c r="U14" s="213" t="e">
        <f>((S14+T14)*100)/'Perioda 2'!C3</f>
        <v>#DIV/0!</v>
      </c>
      <c r="V14" s="289">
        <f>COUNTIFS(Ditari!D5:D124,"M",Ditari!N5:N124,"0")</f>
        <v>0</v>
      </c>
      <c r="W14" s="289">
        <f>COUNTIFS(Ditari!D5:D124,"F",Ditari!N5:N124,"0")</f>
        <v>0</v>
      </c>
      <c r="X14" s="213" t="e">
        <f>((V14+W14)*100)/'Perioda 2'!C3</f>
        <v>#DIV/0!</v>
      </c>
      <c r="Y14" s="303">
        <f t="shared" si="1"/>
        <v>0</v>
      </c>
      <c r="Z14" s="304" t="e">
        <f>((G32*(D14+E14))+(F32*(G14+H14))+(E32*(J14+K14))+(D32*(M14+N14))+(C32*(S14+T14)))/'Perioda 2'!K4</f>
        <v>#DIV/0!</v>
      </c>
    </row>
    <row r="15" spans="1:27" ht="20.100000000000001" customHeight="1" x14ac:dyDescent="0.25">
      <c r="A15" s="329">
        <v>10</v>
      </c>
      <c r="B15" s="279" t="str">
        <f>'Perioda 1'!O6</f>
        <v>Shoqëria dhe mjedisi</v>
      </c>
      <c r="C15" s="280" t="s">
        <v>112</v>
      </c>
      <c r="D15" s="281">
        <f>COUNTIFS('Perioda 2'!D7:D46,"M",'Perioda 2'!O7:O46,"5")</f>
        <v>0</v>
      </c>
      <c r="E15" s="281">
        <f>COUNTIFS('Perioda 2'!D7:D46,"F",'Perioda 2'!O7:O46,"5")</f>
        <v>0</v>
      </c>
      <c r="F15" s="282" t="e">
        <f>((D15+E15)*100)/'Perioda 2'!C3</f>
        <v>#DIV/0!</v>
      </c>
      <c r="G15" s="281">
        <f>COUNTIFS('Perioda 2'!D7:D46,"M",'Perioda 2'!O7:O46,"4")</f>
        <v>0</v>
      </c>
      <c r="H15" s="281">
        <f>COUNTIFS('Perioda 2'!D7:D46,"F",'Perioda 2'!O7:O46,"4")</f>
        <v>0</v>
      </c>
      <c r="I15" s="282" t="e">
        <f>((G15+H15)*100)/'Perioda 2'!C3</f>
        <v>#DIV/0!</v>
      </c>
      <c r="J15" s="281">
        <f>COUNTIFS('Perioda 2'!D7:D46,"M",'Perioda 2'!O7:O46,"3")</f>
        <v>0</v>
      </c>
      <c r="K15" s="281">
        <f>COUNTIFS('Perioda 2'!D7:D46,"F",'Perioda 2'!O7:O46,"3")</f>
        <v>0</v>
      </c>
      <c r="L15" s="282" t="e">
        <f>((J15+K15)*100)/'Perioda 2'!C3</f>
        <v>#DIV/0!</v>
      </c>
      <c r="M15" s="281">
        <f>COUNTIFS('Perioda 2'!D7:D46,"M",'Perioda 2'!O7:O46,"2")</f>
        <v>0</v>
      </c>
      <c r="N15" s="281">
        <f>COUNTIFS('Perioda 2'!D7:D46,"F",'Perioda 2'!O7:O46,"2")</f>
        <v>0</v>
      </c>
      <c r="O15" s="282" t="e">
        <f>((M15+N15)*100)/'Perioda 2'!C3</f>
        <v>#DIV/0!</v>
      </c>
      <c r="P15" s="281">
        <f t="shared" si="2"/>
        <v>0</v>
      </c>
      <c r="Q15" s="281">
        <f t="shared" si="2"/>
        <v>0</v>
      </c>
      <c r="R15" s="282" t="e">
        <f>((P15+Q15)*100)/'Perioda 2'!C3</f>
        <v>#DIV/0!</v>
      </c>
      <c r="S15" s="283">
        <f>COUNTIFS('Perioda 2'!D7:D46,"M",'Perioda 2'!O7:O46,"1")</f>
        <v>0</v>
      </c>
      <c r="T15" s="283">
        <f>COUNTIFS('Perioda 2'!D7:D46,"F",'Perioda 2'!O7:O46,"1")</f>
        <v>0</v>
      </c>
      <c r="U15" s="282" t="e">
        <f>((S15+T15)*100)/'Perioda 2'!C3</f>
        <v>#DIV/0!</v>
      </c>
      <c r="V15" s="274">
        <f>COUNTIFS(Ditari!D5:D124,"M",Ditari!O5:O124,"0")</f>
        <v>0</v>
      </c>
      <c r="W15" s="274">
        <f>COUNTIFS(Ditari!D5:D124,"F",Ditari!O5:O124,"0")</f>
        <v>0</v>
      </c>
      <c r="X15" s="282" t="e">
        <f>((V15+W15)*100)/'Perioda 2'!C3</f>
        <v>#DIV/0!</v>
      </c>
      <c r="Y15" s="326">
        <f t="shared" si="1"/>
        <v>0</v>
      </c>
      <c r="Z15" s="300" t="e">
        <f>((G32*(D15+E15))+(F32*(G15+H15))+(E32*(J15+K15))+(D32*(M15+N15))+(C32*(S15+T15)))/'Perioda 2'!K4</f>
        <v>#DIV/0!</v>
      </c>
    </row>
    <row r="16" spans="1:27" ht="20.100000000000001" customHeight="1" x14ac:dyDescent="0.25">
      <c r="A16" s="330">
        <v>11</v>
      </c>
      <c r="B16" s="264">
        <f>'Perioda 1'!P6</f>
        <v>0</v>
      </c>
      <c r="C16" s="265" t="s">
        <v>112</v>
      </c>
      <c r="D16" s="199">
        <f>COUNTIFS('Perioda 2'!D7:D46,"M",'Perioda 2'!P7:P46,"5")</f>
        <v>0</v>
      </c>
      <c r="E16" s="199">
        <f>COUNTIFS('Perioda 2'!D7:D46,"F",'Perioda 2'!P7:P46,"5")</f>
        <v>0</v>
      </c>
      <c r="F16" s="200" t="e">
        <f>((D16+E16)*100)/'Perioda 2'!C3</f>
        <v>#DIV/0!</v>
      </c>
      <c r="G16" s="199">
        <f>COUNTIFS('Perioda 2'!D7:D46,"M",'Perioda 2'!P7:P46,"4")</f>
        <v>0</v>
      </c>
      <c r="H16" s="199">
        <f>COUNTIFS('Perioda 2'!D7:D46,"F",'Perioda 2'!P7:P46,"4")</f>
        <v>0</v>
      </c>
      <c r="I16" s="200" t="e">
        <f>((G16+H16)*100)/'Perioda 2'!C3</f>
        <v>#DIV/0!</v>
      </c>
      <c r="J16" s="199">
        <f>COUNTIFS('Perioda 2'!D7:D46,"M",'Perioda 2'!P7:P46,"3")</f>
        <v>0</v>
      </c>
      <c r="K16" s="199">
        <f>COUNTIFS('Perioda 2'!D7:D46,"F",'Perioda 2'!P7:P46,"3")</f>
        <v>0</v>
      </c>
      <c r="L16" s="200" t="e">
        <f>((J16+K16)*100)/'Perioda 2'!C3</f>
        <v>#DIV/0!</v>
      </c>
      <c r="M16" s="199">
        <f>COUNTIFS('Perioda 2'!D7:D46,"M",'Perioda 2'!P7:P46,"2")</f>
        <v>0</v>
      </c>
      <c r="N16" s="199">
        <f>COUNTIFS('Perioda 2'!D7:D46,"F",'Perioda 2'!P7:P46,"2")</f>
        <v>0</v>
      </c>
      <c r="O16" s="200" t="e">
        <f>((M16+N16)*100)/'Perioda 2'!C3</f>
        <v>#DIV/0!</v>
      </c>
      <c r="P16" s="199">
        <f t="shared" si="2"/>
        <v>0</v>
      </c>
      <c r="Q16" s="199">
        <f t="shared" si="2"/>
        <v>0</v>
      </c>
      <c r="R16" s="200" t="e">
        <f>((P16+Q16)*100)/'Perioda 2'!C3</f>
        <v>#DIV/0!</v>
      </c>
      <c r="S16" s="201">
        <f>COUNTIFS('Perioda 2'!D7:D46,"M",'Perioda 2'!P7:P46,"1")</f>
        <v>0</v>
      </c>
      <c r="T16" s="201">
        <f>COUNTIFS('Perioda 2'!D7:D46,"F",'Perioda 2'!P7:P46,"1")</f>
        <v>0</v>
      </c>
      <c r="U16" s="200" t="e">
        <f>((S16+T16)*100)/'Perioda 2'!C3</f>
        <v>#DIV/0!</v>
      </c>
      <c r="V16" s="199">
        <f>COUNTIFS(Ditari!D5:D124,"M",Ditari!P5:P124,"0")</f>
        <v>0</v>
      </c>
      <c r="W16" s="199">
        <f>COUNTIFS(Ditari!D5:D124,"F",Ditari!P5:P124,"0")</f>
        <v>0</v>
      </c>
      <c r="X16" s="200" t="e">
        <f>((V16+W16)*100)/'Perioda 2'!C3</f>
        <v>#DIV/0!</v>
      </c>
      <c r="Y16" s="206">
        <f t="shared" si="1"/>
        <v>0</v>
      </c>
      <c r="Z16" s="301" t="e">
        <f>((G32*(D16+E16))+(F32*(G16+H16))+(E32*(J16+K16))+(D32*(M16+N16))+(C32*(S16+T16)))/'Perioda 2'!K4</f>
        <v>#DIV/0!</v>
      </c>
    </row>
    <row r="17" spans="1:26" ht="20.100000000000001" customHeight="1" thickBot="1" x14ac:dyDescent="0.3">
      <c r="A17" s="333">
        <v>12</v>
      </c>
      <c r="B17" s="269">
        <f>'Perioda 1'!Q6</f>
        <v>0</v>
      </c>
      <c r="C17" s="272" t="s">
        <v>112</v>
      </c>
      <c r="D17" s="212">
        <f>COUNTIFS('Perioda 2'!D7:D46,"M",'Perioda 2'!Q7:Q46,"5")</f>
        <v>0</v>
      </c>
      <c r="E17" s="212">
        <f>COUNTIFS('Perioda 2'!D7:D46,"F",'Perioda 2'!Q7:Q46,"5")</f>
        <v>0</v>
      </c>
      <c r="F17" s="213" t="e">
        <f>((D17+E17)*100)/'Perioda 2'!C3</f>
        <v>#DIV/0!</v>
      </c>
      <c r="G17" s="212">
        <f>COUNTIFS('Perioda 2'!D7:D46,"M",'Perioda 2'!Q7:Q46,"4")</f>
        <v>0</v>
      </c>
      <c r="H17" s="212">
        <f>COUNTIFS('Perioda 2'!D7:D46,"F",'Perioda 2'!Q7:Q46,"4")</f>
        <v>0</v>
      </c>
      <c r="I17" s="213" t="e">
        <f>((G17+H17)*100)/'Perioda 2'!C3</f>
        <v>#DIV/0!</v>
      </c>
      <c r="J17" s="212">
        <f>COUNTIFS('Perioda 2'!D7:D46,"M",'Perioda 2'!Q7:Q46,"3")</f>
        <v>0</v>
      </c>
      <c r="K17" s="212">
        <f>COUNTIFS('Perioda 2'!D7:D46,"F",'Perioda 2'!Q7:Q46,"3")</f>
        <v>0</v>
      </c>
      <c r="L17" s="213" t="e">
        <f>((J17+K17)*100)/'Perioda 2'!C3</f>
        <v>#DIV/0!</v>
      </c>
      <c r="M17" s="212">
        <f>COUNTIFS('Perioda 2'!D7:D46,"M",'Perioda 2'!Q7:Q46,"2")</f>
        <v>0</v>
      </c>
      <c r="N17" s="212">
        <f>COUNTIFS('Perioda 2'!D7:D46,"F",'Perioda 2'!Q7:Q46,"2")</f>
        <v>0</v>
      </c>
      <c r="O17" s="213" t="e">
        <f>((M17+N17)*100)/'Perioda 2'!C3</f>
        <v>#DIV/0!</v>
      </c>
      <c r="P17" s="212">
        <f t="shared" si="2"/>
        <v>0</v>
      </c>
      <c r="Q17" s="212">
        <f t="shared" si="2"/>
        <v>0</v>
      </c>
      <c r="R17" s="213" t="e">
        <f>((P17+Q17)*100)/'Perioda 2'!C3</f>
        <v>#DIV/0!</v>
      </c>
      <c r="S17" s="214">
        <f>COUNTIFS('Perioda 2'!D7:D46,"M",'Perioda 2'!Q7:Q46,"1")</f>
        <v>0</v>
      </c>
      <c r="T17" s="214">
        <f>COUNTIFS('Perioda 2'!D7:D46,"F",'Perioda 2'!Q7:Q46,"1")</f>
        <v>0</v>
      </c>
      <c r="U17" s="213" t="e">
        <f>((S17+T17)*100)/'Perioda 2'!C3</f>
        <v>#DIV/0!</v>
      </c>
      <c r="V17" s="212">
        <f>COUNTIFS(Ditari!D5:D124,"M",Ditari!Q5:Q124,"0")</f>
        <v>0</v>
      </c>
      <c r="W17" s="212">
        <f>COUNTIFS(Ditari!D5:D124,"F",Ditari!Q5:Q124,"0")</f>
        <v>0</v>
      </c>
      <c r="X17" s="213" t="e">
        <f>((V17+W17)*100)/'Perioda 2'!C3</f>
        <v>#DIV/0!</v>
      </c>
      <c r="Y17" s="303">
        <f t="shared" si="1"/>
        <v>0</v>
      </c>
      <c r="Z17" s="304" t="e">
        <f>((G32*(D17+E17))+(F32*(G17+H17))+(E32*(J17+K17))+(D32*(M17+N17))+(C32*(S17+T17)))/'Perioda 2'!K4</f>
        <v>#DIV/0!</v>
      </c>
    </row>
    <row r="18" spans="1:26" ht="20.100000000000001" customHeight="1" thickBot="1" x14ac:dyDescent="0.3">
      <c r="A18" s="334">
        <v>13</v>
      </c>
      <c r="B18" s="307" t="str">
        <f>'Perioda 1'!R6</f>
        <v>Shkathtësi për jetë</v>
      </c>
      <c r="C18" s="308" t="s">
        <v>112</v>
      </c>
      <c r="D18" s="309">
        <f>COUNTIFS('Perioda 2'!D7:D46,"M",'Perioda 2'!R7:R46,"5")</f>
        <v>0</v>
      </c>
      <c r="E18" s="310">
        <f>COUNTIFS('Perioda 2'!D7:D46,"F",'Perioda 2'!R7:R46,"5")</f>
        <v>0</v>
      </c>
      <c r="F18" s="311" t="e">
        <f>((D18+E18)*100)/'Perioda 2'!C3</f>
        <v>#DIV/0!</v>
      </c>
      <c r="G18" s="310">
        <f>COUNTIFS('Perioda 2'!D7:D46,"M",'Perioda 2'!R7:R46,"4")</f>
        <v>0</v>
      </c>
      <c r="H18" s="310">
        <f>COUNTIFS('Perioda 2'!D7:D46,"F",'Perioda 2'!R7:R46,"4")</f>
        <v>0</v>
      </c>
      <c r="I18" s="311" t="e">
        <f>((G18+H18)*100)/'Perioda 2'!C3</f>
        <v>#DIV/0!</v>
      </c>
      <c r="J18" s="310">
        <f>COUNTIFS('Perioda 2'!D7:D46,"M",'Perioda 2'!R7:R46,"3")</f>
        <v>0</v>
      </c>
      <c r="K18" s="310">
        <f>COUNTIFS('Perioda 2'!D7:D46,"F",'Perioda 2'!R7:R46,"3")</f>
        <v>0</v>
      </c>
      <c r="L18" s="311" t="e">
        <f>((J18+K18)*100)/'Perioda 2'!C3</f>
        <v>#DIV/0!</v>
      </c>
      <c r="M18" s="310">
        <f>COUNTIFS('Perioda 2'!D7:D46,"M",'Perioda 2'!R7:R46,"2")</f>
        <v>0</v>
      </c>
      <c r="N18" s="310">
        <f>COUNTIFS('Perioda 2'!D7:D46,"F",'Perioda 2'!R7:R46,"2")</f>
        <v>0</v>
      </c>
      <c r="O18" s="311" t="e">
        <f>((M18+N18)*100)/'Perioda 2'!C3</f>
        <v>#DIV/0!</v>
      </c>
      <c r="P18" s="310">
        <f t="shared" si="2"/>
        <v>0</v>
      </c>
      <c r="Q18" s="310">
        <f t="shared" si="2"/>
        <v>0</v>
      </c>
      <c r="R18" s="311" t="e">
        <f>((P18+Q18)*100)/'Perioda 2'!C3</f>
        <v>#DIV/0!</v>
      </c>
      <c r="S18" s="327">
        <f>COUNTIFS('Perioda 2'!D7:D46,"M",'Perioda 2'!R7:R46,"1")</f>
        <v>0</v>
      </c>
      <c r="T18" s="327">
        <f>COUNTIFS('Perioda 2'!D7:D46,"F",'Perioda 2'!R7:R46,"1")</f>
        <v>0</v>
      </c>
      <c r="U18" s="311" t="e">
        <f>((S18+T18)*100)/'Perioda 2'!C3</f>
        <v>#DIV/0!</v>
      </c>
      <c r="V18" s="310">
        <f>COUNTIFS(Ditari!D5:D124,"M",Ditari!R5:R124,"0")</f>
        <v>0</v>
      </c>
      <c r="W18" s="310">
        <f>COUNTIFS(Ditari!D5:D124,"F",Ditari!R5:R124,"0")</f>
        <v>0</v>
      </c>
      <c r="X18" s="311" t="e">
        <f>((V18+W18)*100)/'Perioda 2'!C3</f>
        <v>#DIV/0!</v>
      </c>
      <c r="Y18" s="312">
        <f t="shared" si="1"/>
        <v>0</v>
      </c>
      <c r="Z18" s="313" t="e">
        <f>((G32*(D18+E18))+(F32*(G18+H18))+(E32*(J18+K18))+(D32*(M18+N18))+(C32*(S18+T18)))/'Perioda 2'!K4</f>
        <v>#DIV/0!</v>
      </c>
    </row>
    <row r="19" spans="1:26" ht="20.100000000000001" customHeight="1" thickBot="1" x14ac:dyDescent="0.3">
      <c r="A19" s="334">
        <v>14</v>
      </c>
      <c r="B19" s="307" t="str">
        <f>'Perioda 1'!S6</f>
        <v>Edukatë fizike</v>
      </c>
      <c r="C19" s="308" t="s">
        <v>112</v>
      </c>
      <c r="D19" s="309">
        <f>COUNTIFS('Perioda 2'!D7:D46,"M",'Perioda 2'!S7:S46,"5")</f>
        <v>0</v>
      </c>
      <c r="E19" s="310">
        <f>COUNTIFS('Perioda 2'!D7:D46,"F",'Perioda 2'!S7:S46,"5")</f>
        <v>0</v>
      </c>
      <c r="F19" s="311" t="e">
        <f>((D19+E19)*100)/'Perioda 2'!C3</f>
        <v>#DIV/0!</v>
      </c>
      <c r="G19" s="310">
        <f>COUNTIFS('Perioda 2'!D7:D46,"M",'Perioda 2'!S7:S46,"4")</f>
        <v>0</v>
      </c>
      <c r="H19" s="310">
        <f>COUNTIFS('Perioda 2'!D7:D46,"F",'Perioda 2'!S7:S46,"4")</f>
        <v>0</v>
      </c>
      <c r="I19" s="311" t="e">
        <f>((G19+H19)*100)/'Perioda 2'!C3</f>
        <v>#DIV/0!</v>
      </c>
      <c r="J19" s="310">
        <f>COUNTIFS('Perioda 2'!D7:D46,"M",'Perioda 2'!S7:S46,"3")</f>
        <v>0</v>
      </c>
      <c r="K19" s="310">
        <f>COUNTIFS('Perioda 2'!D7:D46,"F",'Perioda 2'!S7:S46,"3")</f>
        <v>0</v>
      </c>
      <c r="L19" s="311" t="e">
        <f>((J19+K19)*100)/'Perioda 2'!C3</f>
        <v>#DIV/0!</v>
      </c>
      <c r="M19" s="310">
        <f>COUNTIFS('Perioda 2'!D7:D46,"M",'Perioda 2'!S7:S46,"2")</f>
        <v>0</v>
      </c>
      <c r="N19" s="310">
        <f>COUNTIFS('Perioda 2'!D7:D46,"F",'Perioda 2'!S7:S46,"2")</f>
        <v>0</v>
      </c>
      <c r="O19" s="311" t="e">
        <f>((M19+N19)*100)/'Perioda 2'!C3</f>
        <v>#DIV/0!</v>
      </c>
      <c r="P19" s="310">
        <f t="shared" si="2"/>
        <v>0</v>
      </c>
      <c r="Q19" s="310">
        <f t="shared" si="2"/>
        <v>0</v>
      </c>
      <c r="R19" s="311" t="e">
        <f>((P19+Q19)*100)/'Perioda 2'!C3</f>
        <v>#DIV/0!</v>
      </c>
      <c r="S19" s="327">
        <f>COUNTIFS('Perioda 2'!D7:D46,"M",'Perioda 2'!S7:S46,"1")</f>
        <v>0</v>
      </c>
      <c r="T19" s="327">
        <f>COUNTIFS('Perioda 2'!D7:D46,"F",'Perioda 2'!S7:S46,"1")</f>
        <v>0</v>
      </c>
      <c r="U19" s="311" t="e">
        <f>((S19+T19)*100)/'Perioda 2'!C3</f>
        <v>#DIV/0!</v>
      </c>
      <c r="V19" s="310">
        <f>COUNTIFS(Ditari!D5:D124,"M",Ditari!S5:S124,"0")</f>
        <v>0</v>
      </c>
      <c r="W19" s="310">
        <f>COUNTIFS(Ditari!D5:D124,"F",Ditari!S5:S124,"0")</f>
        <v>0</v>
      </c>
      <c r="X19" s="311" t="e">
        <f>((V19+W19)*100)/'Perioda 2'!C3</f>
        <v>#DIV/0!</v>
      </c>
      <c r="Y19" s="312">
        <f t="shared" si="1"/>
        <v>0</v>
      </c>
      <c r="Z19" s="313" t="e">
        <f>((G32*(D19+E19))+(F32*(G19+H19))+(E32*(J19+K19))+(D32*(M19+N19))+(C32*(S19+T19)))/'Perioda 2'!K4</f>
        <v>#DIV/0!</v>
      </c>
    </row>
    <row r="20" spans="1:26" ht="20.100000000000001" customHeight="1" x14ac:dyDescent="0.25">
      <c r="A20" s="329">
        <v>15</v>
      </c>
      <c r="B20" s="279" t="str">
        <f>'Perioda 1'!T6</f>
        <v xml:space="preserve"> MZ</v>
      </c>
      <c r="C20" s="280" t="s">
        <v>112</v>
      </c>
      <c r="D20" s="281">
        <f>COUNTIFS('Perioda 2'!D7:D46,"M",'Perioda 2'!T7:T46,"5")</f>
        <v>0</v>
      </c>
      <c r="E20" s="281">
        <f>COUNTIFS('Perioda 2'!D7:D46,"F",'Perioda 2'!T7:T46,"5")</f>
        <v>0</v>
      </c>
      <c r="F20" s="282" t="e">
        <f>((D20+E20)*100)/'Perioda 2'!C3</f>
        <v>#DIV/0!</v>
      </c>
      <c r="G20" s="281">
        <f>COUNTIFS('Perioda 2'!D7:D46,"M",'Perioda 2'!T7:T46,"4")</f>
        <v>0</v>
      </c>
      <c r="H20" s="281">
        <f>COUNTIFS('Perioda 2'!D7:D46,"F",'Perioda 2'!T7:T46,"4")</f>
        <v>0</v>
      </c>
      <c r="I20" s="282" t="e">
        <f>((G20+H20)*100)/'Perioda 2'!C3</f>
        <v>#DIV/0!</v>
      </c>
      <c r="J20" s="281">
        <f>COUNTIFS('Perioda 2'!D7:D46,"M",'Perioda 2'!T7:T46,"3")</f>
        <v>0</v>
      </c>
      <c r="K20" s="281">
        <f>COUNTIFS('Perioda 2'!D7:D46,"F",'Perioda 2'!T7:T46,"3")</f>
        <v>0</v>
      </c>
      <c r="L20" s="282" t="e">
        <f>((J20+K20)*100)/'Perioda 2'!C3</f>
        <v>#DIV/0!</v>
      </c>
      <c r="M20" s="281">
        <f>COUNTIFS('Perioda 2'!D7:D46,"M",'Perioda 2'!T7:T46,"2")</f>
        <v>0</v>
      </c>
      <c r="N20" s="281">
        <f>COUNTIFS('Perioda 2'!D7:D46,"F",'Perioda 2'!T7:T46,"2")</f>
        <v>0</v>
      </c>
      <c r="O20" s="282" t="e">
        <f>((M20+N20)*100)/'Perioda 2'!C3</f>
        <v>#DIV/0!</v>
      </c>
      <c r="P20" s="281">
        <f t="shared" si="2"/>
        <v>0</v>
      </c>
      <c r="Q20" s="281">
        <f t="shared" si="2"/>
        <v>0</v>
      </c>
      <c r="R20" s="282" t="e">
        <f>((P20+Q20)*100)/'Perioda 2'!C3</f>
        <v>#DIV/0!</v>
      </c>
      <c r="S20" s="283">
        <f>COUNTIFS('Perioda 2'!D7:D46,"M",'Perioda 2'!T7:T46,"1")</f>
        <v>0</v>
      </c>
      <c r="T20" s="283">
        <f>COUNTIFS('Perioda 2'!D7:D46,"F",'Perioda 2'!T7:T46,"1")</f>
        <v>0</v>
      </c>
      <c r="U20" s="282" t="e">
        <f>((S20+T20)*100)/'Perioda 2'!C3</f>
        <v>#DIV/0!</v>
      </c>
      <c r="V20" s="281">
        <f>COUNTIFS(Ditari!D5:D124,"M",Ditari!T5:T124,"0")</f>
        <v>0</v>
      </c>
      <c r="W20" s="281">
        <f>COUNTIFS(Ditari!D5:D124,"F",Ditari!T5:T124,"0")</f>
        <v>0</v>
      </c>
      <c r="X20" s="282" t="e">
        <f>((V20+W20)*100)/'Perioda 2'!C3</f>
        <v>#DIV/0!</v>
      </c>
      <c r="Y20" s="326">
        <f t="shared" si="1"/>
        <v>0</v>
      </c>
      <c r="Z20" s="300" t="e">
        <f>((G32*(D20+E20))+(F32*(G20+H20))+(E32*(J20+K20))+(D32*(M20+N20))+(C32*(S20+T20)))/'Perioda 2'!K4</f>
        <v>#DIV/0!</v>
      </c>
    </row>
    <row r="21" spans="1:26" ht="20.100000000000001" customHeight="1" x14ac:dyDescent="0.25">
      <c r="A21" s="330">
        <v>16</v>
      </c>
      <c r="B21" s="264" t="str">
        <f>'Perioda 1'!U6</f>
        <v xml:space="preserve"> MZ</v>
      </c>
      <c r="C21" s="265" t="s">
        <v>112</v>
      </c>
      <c r="D21" s="199">
        <f>COUNTIFS('Perioda 2'!D7:D46,"M",'Perioda 2'!U7:U46,"5")</f>
        <v>0</v>
      </c>
      <c r="E21" s="199">
        <f>COUNTIFS('Perioda 2'!D7:D46,"F",'Perioda 2'!U7:U46,"5")</f>
        <v>0</v>
      </c>
      <c r="F21" s="200" t="e">
        <f>((D21+E21)*100)/'Perioda 2'!C3</f>
        <v>#DIV/0!</v>
      </c>
      <c r="G21" s="199">
        <f>COUNTIFS('Perioda 2'!D7:D46,"M",'Perioda 2'!U7:U46,"4")</f>
        <v>0</v>
      </c>
      <c r="H21" s="199">
        <f>COUNTIFS('Perioda 2'!D7:D46,"F",'Perioda 2'!U7:U46,"4")</f>
        <v>0</v>
      </c>
      <c r="I21" s="200" t="e">
        <f>((G21+H21)*100)/'Perioda 2'!C3</f>
        <v>#DIV/0!</v>
      </c>
      <c r="J21" s="199">
        <f>COUNTIFS('Perioda 2'!D7:D46,"M",'Perioda 2'!U7:U46,"3")</f>
        <v>0</v>
      </c>
      <c r="K21" s="199">
        <f>COUNTIFS('Perioda 2'!D7:D46,"F",'Perioda 2'!U7:U46,"3")</f>
        <v>0</v>
      </c>
      <c r="L21" s="200" t="e">
        <f>((J21+K21)*100)/'Perioda 2'!C3</f>
        <v>#DIV/0!</v>
      </c>
      <c r="M21" s="199">
        <f>COUNTIFS('Perioda 2'!D7:D46,"M",'Perioda 2'!U7:U46,"2")</f>
        <v>0</v>
      </c>
      <c r="N21" s="199">
        <f>COUNTIFS('Perioda 2'!D7:D46,"F",'Perioda 2'!U7:U46,"2")</f>
        <v>0</v>
      </c>
      <c r="O21" s="200" t="e">
        <f>((M21+N21)*100)/'Perioda 2'!C3</f>
        <v>#DIV/0!</v>
      </c>
      <c r="P21" s="199">
        <f t="shared" si="2"/>
        <v>0</v>
      </c>
      <c r="Q21" s="199">
        <f>SUM(E21,H21,K21,N21)</f>
        <v>0</v>
      </c>
      <c r="R21" s="200" t="e">
        <f>((P21+Q21)*100)/'Perioda 2'!C3</f>
        <v>#DIV/0!</v>
      </c>
      <c r="S21" s="201">
        <f>COUNTIFS('Perioda 2'!D7:D46,"M",'Perioda 2'!U7:U46,"1")</f>
        <v>0</v>
      </c>
      <c r="T21" s="201">
        <f>COUNTIFS('Perioda 2'!D7:D46,"F",'Perioda 2'!U7:U46,"1")</f>
        <v>0</v>
      </c>
      <c r="U21" s="200" t="e">
        <f>((S21+T21)*100)/'Perioda 2'!C3</f>
        <v>#DIV/0!</v>
      </c>
      <c r="V21" s="199">
        <f>COUNTIFS(Ditari!D5:D124,"M",Ditari!U5:U124,"0")</f>
        <v>0</v>
      </c>
      <c r="W21" s="199">
        <f>COUNTIFS(Ditari!D5:D124,"F",Ditari!U5:U124,"0")</f>
        <v>0</v>
      </c>
      <c r="X21" s="200" t="e">
        <f>((V21+W21)*100)/'Perioda 2'!C3</f>
        <v>#DIV/0!</v>
      </c>
      <c r="Y21" s="206">
        <f t="shared" si="1"/>
        <v>0</v>
      </c>
      <c r="Z21" s="301" t="e">
        <f>((G32*(D21+E21))+(F32*(G21+H21))+(E32*(J21+K21))+(D32*(M21+N21))+(C32*(S21+T21)))/'Perioda 2'!K4</f>
        <v>#DIV/0!</v>
      </c>
    </row>
    <row r="22" spans="1:26" ht="20.100000000000001" customHeight="1" x14ac:dyDescent="0.25">
      <c r="A22" s="330">
        <v>17</v>
      </c>
      <c r="B22" s="264" t="str">
        <f>'Perioda 1'!V6</f>
        <v xml:space="preserve"> MZ</v>
      </c>
      <c r="C22" s="265" t="s">
        <v>112</v>
      </c>
      <c r="D22" s="199">
        <f>COUNTIFS('Perioda 2'!D7:D46,"M",'Perioda 2'!V7:V46,"5")</f>
        <v>0</v>
      </c>
      <c r="E22" s="199">
        <f>COUNTIFS('Perioda 2'!D7:D46,"F",'Perioda 2'!V7:V46,"5")</f>
        <v>0</v>
      </c>
      <c r="F22" s="200" t="e">
        <f>((D22+E22)*100)/'Perioda 2'!C3</f>
        <v>#DIV/0!</v>
      </c>
      <c r="G22" s="199">
        <f>COUNTIFS('Perioda 2'!D7:D46,"M",'Perioda 2'!V7:V46,"4")</f>
        <v>0</v>
      </c>
      <c r="H22" s="199">
        <f>COUNTIFS('Perioda 2'!D7:D46,"F",'Perioda 2'!V7:V46,"4")</f>
        <v>0</v>
      </c>
      <c r="I22" s="200" t="e">
        <f>((G22+H22)*100)/'Perioda 2'!C3</f>
        <v>#DIV/0!</v>
      </c>
      <c r="J22" s="199">
        <f>COUNTIFS('Perioda 2'!D7:D46,"M",'Perioda 2'!V7:V46,"3")</f>
        <v>0</v>
      </c>
      <c r="K22" s="199">
        <f>COUNTIFS('Perioda 2'!D7:D46,"F",'Perioda 2'!V7:V46,"3")</f>
        <v>0</v>
      </c>
      <c r="L22" s="200" t="e">
        <f>((J22+K22)*100)/'Perioda 2'!C3</f>
        <v>#DIV/0!</v>
      </c>
      <c r="M22" s="199">
        <f>COUNTIFS('Perioda 2'!D7:D46,"M",'Perioda 2'!V7:V46,"2")</f>
        <v>0</v>
      </c>
      <c r="N22" s="199">
        <f>COUNTIFS('Perioda 2'!D7:D46,"F",'Perioda 2'!V7:V46,"2")</f>
        <v>0</v>
      </c>
      <c r="O22" s="200" t="e">
        <f>((M22+N22)*100)/'Perioda 2'!C3</f>
        <v>#DIV/0!</v>
      </c>
      <c r="P22" s="199">
        <f>SUM(D22,G22,J22,M22)</f>
        <v>0</v>
      </c>
      <c r="Q22" s="199">
        <f>SUM(E22,H22,K22,N22)</f>
        <v>0</v>
      </c>
      <c r="R22" s="200" t="e">
        <f>((P22+Q22)*100)/'Perioda 2'!C3</f>
        <v>#DIV/0!</v>
      </c>
      <c r="S22" s="201">
        <f>COUNTIFS('Perioda 2'!D7:D46,"M",'Perioda 2'!V7:V46,"1")</f>
        <v>0</v>
      </c>
      <c r="T22" s="201">
        <f>COUNTIFS('Perioda 2'!D7:D46,"F",'Perioda 2'!V7:V46,"1")</f>
        <v>0</v>
      </c>
      <c r="U22" s="200" t="e">
        <f>((S22+T22)*100)/'Perioda 2'!C3</f>
        <v>#DIV/0!</v>
      </c>
      <c r="V22" s="199">
        <f>COUNTIFS(Ditari!D5:D124,"M",Ditari!V5:V124,"0")</f>
        <v>0</v>
      </c>
      <c r="W22" s="199">
        <f>COUNTIFS(Ditari!D5:D124,"F",Ditari!V5:V124,"0")</f>
        <v>0</v>
      </c>
      <c r="X22" s="200" t="e">
        <f>((V22+W22)*100)/'Perioda 2'!C3</f>
        <v>#DIV/0!</v>
      </c>
      <c r="Y22" s="206">
        <f t="shared" si="1"/>
        <v>0</v>
      </c>
      <c r="Z22" s="301" t="e">
        <f>((G32*(D22+E22))+(F32*(G22+H22))+(E32*(J22+K22))+(D32*(M22+N22))+(C32*(S22+T22)))/'Perioda 2'!K4</f>
        <v>#DIV/0!</v>
      </c>
    </row>
    <row r="23" spans="1:26" ht="20.100000000000001" customHeight="1" thickBot="1" x14ac:dyDescent="0.3">
      <c r="A23" s="331">
        <v>18</v>
      </c>
      <c r="B23" s="287" t="str">
        <f>'Perioda 1'!W6</f>
        <v xml:space="preserve"> MZ</v>
      </c>
      <c r="C23" s="288" t="s">
        <v>112</v>
      </c>
      <c r="D23" s="289">
        <f>COUNTIFS('Perioda 2'!D7:D46,"M",'Perioda 2'!W7:W46,"5")</f>
        <v>0</v>
      </c>
      <c r="E23" s="289">
        <f>COUNTIFS('Perioda 2'!D7:D46,"F",'Perioda 2'!W7:W46,"5")</f>
        <v>0</v>
      </c>
      <c r="F23" s="290" t="e">
        <f>((D23+E23)*100)/'Perioda 2'!C3</f>
        <v>#DIV/0!</v>
      </c>
      <c r="G23" s="289">
        <f>COUNTIFS('Perioda 2'!D7:D46,"M",'Perioda 2'!W7:W46,"4")</f>
        <v>0</v>
      </c>
      <c r="H23" s="289">
        <f>COUNTIFS('Perioda 2'!D7:D46,"F",'Perioda 2'!W7:W46,"4")</f>
        <v>0</v>
      </c>
      <c r="I23" s="290" t="e">
        <f>((G23+H23)*100)/'Perioda 2'!C3</f>
        <v>#DIV/0!</v>
      </c>
      <c r="J23" s="289">
        <f>COUNTIFS('Perioda 2'!D7:D46,"M",'Perioda 2'!W7:W46,"3")</f>
        <v>0</v>
      </c>
      <c r="K23" s="289">
        <f>COUNTIFS('Perioda 2'!D7:D46,"F",'Perioda 2'!W7:W46,"3")</f>
        <v>0</v>
      </c>
      <c r="L23" s="290" t="e">
        <f>((J23+K23)*100)/'Perioda 2'!C3</f>
        <v>#DIV/0!</v>
      </c>
      <c r="M23" s="289">
        <f>COUNTIFS('Perioda 2'!D7:D46,"M",'Perioda 2'!W7:W46,"2")</f>
        <v>0</v>
      </c>
      <c r="N23" s="289">
        <f>COUNTIFS('Perioda 2'!D7:D46,"F",'Perioda 2'!W7:W46,"2")</f>
        <v>0</v>
      </c>
      <c r="O23" s="290" t="e">
        <f>((M23+N23)*100)/'Perioda 2'!C3</f>
        <v>#DIV/0!</v>
      </c>
      <c r="P23" s="289">
        <f>SUM(D23,G23,J23,M23)</f>
        <v>0</v>
      </c>
      <c r="Q23" s="289">
        <f>SUM(E23,H23,K23,N23)</f>
        <v>0</v>
      </c>
      <c r="R23" s="290" t="e">
        <f>((P23+Q23)*100)/'Perioda 2'!C3</f>
        <v>#DIV/0!</v>
      </c>
      <c r="S23" s="293">
        <f>COUNTIFS('Perioda 2'!D7:D46,"M",'Perioda 2'!W7:W46,"1")</f>
        <v>0</v>
      </c>
      <c r="T23" s="293">
        <f>COUNTIFS('Perioda 2'!D7:D46,"F",'Perioda 2'!W7:W46,"1")</f>
        <v>0</v>
      </c>
      <c r="U23" s="290" t="e">
        <f>((S23+T23)*100)/'Perioda 2'!C3</f>
        <v>#DIV/0!</v>
      </c>
      <c r="V23" s="289">
        <f>COUNTIFS(Ditari!D5:D124,"M",Ditari!W5:W124,"0")</f>
        <v>0</v>
      </c>
      <c r="W23" s="289">
        <f>COUNTIFS(Ditari!D5:D124,"F",Ditari!W5:W124,"0")</f>
        <v>0</v>
      </c>
      <c r="X23" s="290" t="e">
        <f>((V23+W23)*100)/'Perioda 2'!C3</f>
        <v>#DIV/0!</v>
      </c>
      <c r="Y23" s="299">
        <f t="shared" si="1"/>
        <v>0</v>
      </c>
      <c r="Z23" s="316" t="e">
        <f>((G32*(D23+E23))+(F32*(G23+H23))+(E32*(J23+K23))+(D32*(M23+N23))+(C32*(S23+T23)))/'Perioda 2'!K4</f>
        <v>#DIV/0!</v>
      </c>
    </row>
    <row r="24" spans="1:26" ht="24.95" customHeight="1" thickBot="1" x14ac:dyDescent="0.3">
      <c r="A24" s="840" t="s">
        <v>121</v>
      </c>
      <c r="B24" s="841"/>
      <c r="C24" s="335" t="s">
        <v>112</v>
      </c>
      <c r="D24" s="336">
        <f>SUM(D6,D7,D8,D9,D10,D11,D12,D13,D14,D15,D16,D17,D18,D19,D20,D21,D22,D23)</f>
        <v>0</v>
      </c>
      <c r="E24" s="337">
        <f>SUM(E6,E7,E8,E9,E10,E11,E12,E13,E14,E15,E16,E17,E18,E19,E20,E21,E22,E23)</f>
        <v>0</v>
      </c>
      <c r="F24" s="338" t="e">
        <f>((D24+E24)*100)/'Perioda 2'!C3/'Perioda 2'!C4</f>
        <v>#DIV/0!</v>
      </c>
      <c r="G24" s="337">
        <f>SUM(G6,G7,G8,G9,G10,G11,G12,G13,G14,G15,G16,G17,G18,G19,G20,G21,G22,G23)</f>
        <v>0</v>
      </c>
      <c r="H24" s="337">
        <f>SUM(H6+H7+H8+H9+H10+H11+H12+H13+H14+H15+H16+H17+H18+H19+H20+H21+H22+H23)</f>
        <v>0</v>
      </c>
      <c r="I24" s="338" t="e">
        <f>((G24+H24)*100)/'Perioda 2'!C3/'Perioda 2'!C4</f>
        <v>#DIV/0!</v>
      </c>
      <c r="J24" s="337">
        <f>SUM(J6+J7+J8+J9+J10+J11+J12+J13+J14+J15+J16+J17+J18+J19+J20+J21+J22+J23)</f>
        <v>0</v>
      </c>
      <c r="K24" s="337">
        <f>SUM(K6+K7+K8+K9+K10+K11+K12+K13+K14+K15+K16+K17+K18+K19+K20+K21+K22+K23)</f>
        <v>0</v>
      </c>
      <c r="L24" s="338" t="e">
        <f>((J24+K24)*100)/'Perioda 2'!C3/'Perioda 2'!C4</f>
        <v>#DIV/0!</v>
      </c>
      <c r="M24" s="337">
        <f>SUM(M6+M7+M8+M9+M10+M11+M12+M13+M14+M15+M16+M17+M18+M19+M20+M21+M22+M23)</f>
        <v>0</v>
      </c>
      <c r="N24" s="337">
        <f>SUM(N6+N7+N8+N9+N10+N11+N12+N13+N14+N15+N16+N17+N18+N19+N20+N21+N22+N23)</f>
        <v>0</v>
      </c>
      <c r="O24" s="338" t="e">
        <f>((M24+N24)*100)/'Perioda 2'!C3/'Perioda 2'!C4</f>
        <v>#DIV/0!</v>
      </c>
      <c r="P24" s="337">
        <f>SUM(D24,G24,J24,M24)</f>
        <v>0</v>
      </c>
      <c r="Q24" s="337">
        <f>SUM(Q6+Q7+Q8+Q9+Q10+Q11+Q12+Q13+Q14+Q15+Q16+Q17+Q18+Q19+Q20+Q21+Q22+Q23)</f>
        <v>0</v>
      </c>
      <c r="R24" s="338" t="e">
        <f>((P24+Q24)*100)/'Perioda 2'!C3/'Perioda 2'!C4</f>
        <v>#DIV/0!</v>
      </c>
      <c r="S24" s="337">
        <f>SUM(S6+S7+S8+S9+S10+S11+S12+S13+S14+S15+S16+S17+S18+S19+S20+S21+S22+S23)</f>
        <v>0</v>
      </c>
      <c r="T24" s="337">
        <f>SUM(T6+T7+T8+T9+T10+T11+T12+T13+T14+T15+T16+T17+T18+T19+T20+T21+T22+T23)</f>
        <v>0</v>
      </c>
      <c r="U24" s="338" t="e">
        <f>((S24+T24)*100)/'Perioda 2'!C3/'Perioda 2'!C4</f>
        <v>#DIV/0!</v>
      </c>
      <c r="V24" s="337">
        <f>SUM(V6+V7+V8+V9+V10+V11+V12+V13+V14+V15+V16+V17+V18+V19+V20+V21+V22+V23)</f>
        <v>0</v>
      </c>
      <c r="W24" s="337">
        <f>SUM(W6+W7+W8+W9+W10+W11+W12+W13+W14+W15+W16+W17+W18+W19+W20+W21+W22+W23)</f>
        <v>0</v>
      </c>
      <c r="X24" s="338" t="e">
        <f>((V24+W24)*100)/'Perioda 2'!C3/'Perioda 2'!C4</f>
        <v>#DIV/0!</v>
      </c>
      <c r="Y24" s="337">
        <f>SUM(W24,V24,T24,S24,N24,M24,K24,J24,,H24,G24,E24,D24,)</f>
        <v>0</v>
      </c>
      <c r="Z24" s="339" t="e">
        <f>SUM(Z6:Z23)/'Perioda 2'!C4</f>
        <v>#DIV/0!</v>
      </c>
    </row>
    <row r="25" spans="1:26" ht="19.5" customHeight="1" thickTop="1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17" t="e">
        <f>SUM(Y24*100)/'Perioda 2'!C3/'Perioda 2'!C4</f>
        <v>#DIV/0!</v>
      </c>
      <c r="Z25" s="317" t="e">
        <f>SUM(P24+Q24+S24+T24+V24+W24)*100/('Perioda 2'!C3)/('Perioda 2'!C4)</f>
        <v>#DIV/0!</v>
      </c>
    </row>
    <row r="26" spans="1:26" ht="18" customHeight="1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" customHeight="1" x14ac:dyDescent="0.25">
      <c r="C32" s="3">
        <v>1</v>
      </c>
      <c r="D32" s="3">
        <v>2</v>
      </c>
      <c r="E32" s="3">
        <v>3</v>
      </c>
      <c r="F32" s="3">
        <v>4</v>
      </c>
      <c r="G32" s="3">
        <v>5</v>
      </c>
      <c r="H32" s="2"/>
    </row>
    <row r="33" spans="6:18" ht="15" customHeight="1" x14ac:dyDescent="0.25"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6:18" ht="14.25" customHeight="1" x14ac:dyDescent="0.25"/>
    <row r="35" spans="6:18" ht="15" customHeight="1" x14ac:dyDescent="0.25"/>
  </sheetData>
  <sheetProtection algorithmName="SHA-512" hashValue="mSe5epZrjk77FZpYP7HAMojARtP6ba7csjfXu4eyES6KTpGgXtNFGgcKb5zzdqSGBVKETQJOy6pVLo9mldwJDA==" saltValue="0n5H+Hl9LLcyLeY7wkcgNA==" spinCount="100000" sheet="1" objects="1" scenarios="1"/>
  <mergeCells count="21">
    <mergeCell ref="A24:B24"/>
    <mergeCell ref="B3:B5"/>
    <mergeCell ref="C3:C5"/>
    <mergeCell ref="D3:F3"/>
    <mergeCell ref="G3:I3"/>
    <mergeCell ref="A3:A5"/>
    <mergeCell ref="A1:Z2"/>
    <mergeCell ref="Z3:Z4"/>
    <mergeCell ref="D4:F4"/>
    <mergeCell ref="G4:I4"/>
    <mergeCell ref="J4:L4"/>
    <mergeCell ref="M4:O4"/>
    <mergeCell ref="P4:R4"/>
    <mergeCell ref="S4:U4"/>
    <mergeCell ref="V4:X4"/>
    <mergeCell ref="V3:X3"/>
    <mergeCell ref="Y3:Y4"/>
    <mergeCell ref="J3:L3"/>
    <mergeCell ref="M3:O3"/>
    <mergeCell ref="P3:R3"/>
    <mergeCell ref="S3:U3"/>
  </mergeCells>
  <dataValidations disablePrompts="1" count="1">
    <dataValidation type="decimal" operator="lessThanOrEqual" allowBlank="1" showInputMessage="1" showErrorMessage="1" errorTitle="Gabim!!!" error="Notat mund të jenë prej 1 deri 5. Për të panotuarit 0 !!!" sqref="F34:R34" xr:uid="{00000000-0002-0000-0500-000000000000}">
      <formula1>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AF47"/>
  <sheetViews>
    <sheetView zoomScale="108" zoomScaleNormal="108" workbookViewId="0">
      <pane xSplit="30" ySplit="5" topLeftCell="AE6" activePane="bottomRight" state="frozen"/>
      <selection pane="topRight" activeCell="AE1" sqref="AE1"/>
      <selection pane="bottomLeft" activeCell="A6" sqref="A6"/>
      <selection pane="bottomRight" activeCell="AB6" sqref="AB6"/>
    </sheetView>
  </sheetViews>
  <sheetFormatPr defaultRowHeight="15" x14ac:dyDescent="0.25"/>
  <cols>
    <col min="1" max="1" width="4.28515625" customWidth="1"/>
    <col min="2" max="2" width="13.7109375" customWidth="1"/>
    <col min="3" max="3" width="16.7109375" customWidth="1"/>
    <col min="4" max="5" width="4.7109375" customWidth="1"/>
    <col min="6" max="23" width="5.28515625" customWidth="1"/>
    <col min="24" max="25" width="0" hidden="1" customWidth="1"/>
    <col min="26" max="27" width="6.7109375" customWidth="1"/>
    <col min="28" max="30" width="5.7109375" customWidth="1"/>
    <col min="31" max="33" width="4.7109375" customWidth="1"/>
  </cols>
  <sheetData>
    <row r="1" spans="1:32" ht="20.100000000000001" customHeight="1" thickBot="1" x14ac:dyDescent="0.35">
      <c r="A1" s="256" t="s">
        <v>0</v>
      </c>
      <c r="B1" s="556" t="str">
        <f>Emrat!B1</f>
        <v>SHFMU</v>
      </c>
      <c r="C1" s="863" t="str">
        <f>Emrat!C1</f>
        <v>"Shkëndija" Suharekë</v>
      </c>
      <c r="D1" s="864"/>
      <c r="E1" s="864"/>
      <c r="F1" s="865"/>
      <c r="G1" s="757" t="s">
        <v>109</v>
      </c>
      <c r="H1" s="758"/>
      <c r="I1" s="758"/>
      <c r="J1" s="758"/>
      <c r="K1" s="771" t="s">
        <v>50</v>
      </c>
      <c r="L1" s="771"/>
      <c r="M1" s="771"/>
      <c r="N1" s="464">
        <f>L2+N2</f>
        <v>0</v>
      </c>
      <c r="O1" s="763" t="s">
        <v>98</v>
      </c>
      <c r="P1" s="764"/>
      <c r="Q1" s="764"/>
      <c r="R1" s="764"/>
      <c r="S1" s="765"/>
      <c r="T1" s="469" t="s">
        <v>0</v>
      </c>
      <c r="U1" s="470">
        <f>COUNTIFS(D6:D45,"M",Z6:Z45,"0",AA6:AA45,"0")</f>
        <v>0</v>
      </c>
      <c r="V1" s="469" t="s">
        <v>1</v>
      </c>
      <c r="W1" s="471">
        <f>COUNTIFS(D6:D45,"F",Z6:Z45,"0",AA6:AA45,"0")</f>
        <v>0</v>
      </c>
      <c r="X1" s="470" t="s">
        <v>168</v>
      </c>
      <c r="Y1" s="469"/>
      <c r="Z1" s="470" t="s">
        <v>168</v>
      </c>
      <c r="AA1" s="830" t="s">
        <v>0</v>
      </c>
      <c r="AB1" s="831"/>
      <c r="AC1" s="832" t="s">
        <v>1</v>
      </c>
      <c r="AD1" s="833"/>
      <c r="AE1" s="145"/>
    </row>
    <row r="2" spans="1:32" ht="20.100000000000001" customHeight="1" thickBot="1" x14ac:dyDescent="0.35">
      <c r="A2" s="257">
        <f>COUNTIFS(D6:D45,"M",F6:F45,"&lt;6")</f>
        <v>0</v>
      </c>
      <c r="B2" s="232" t="s">
        <v>2</v>
      </c>
      <c r="C2" s="853" t="str">
        <f>Ditari!C2</f>
        <v>VI-1</v>
      </c>
      <c r="D2" s="854"/>
      <c r="E2" s="854"/>
      <c r="F2" s="855"/>
      <c r="G2" s="856" t="str">
        <f>'Perioda 1'!G2:J2</f>
        <v>Skender Gashi</v>
      </c>
      <c r="H2" s="857"/>
      <c r="I2" s="857"/>
      <c r="J2" s="858"/>
      <c r="K2" s="461" t="s">
        <v>0</v>
      </c>
      <c r="L2" s="460">
        <f>COUNTIFS(D6:D45,"M",F6:F45,"0")</f>
        <v>0</v>
      </c>
      <c r="M2" s="463" t="s">
        <v>1</v>
      </c>
      <c r="N2" s="465">
        <f>COUNTIFS(D6:D45,"F",F6:F45,"0")</f>
        <v>0</v>
      </c>
      <c r="O2" s="766"/>
      <c r="P2" s="767"/>
      <c r="Q2" s="767"/>
      <c r="R2" s="767"/>
      <c r="S2" s="768"/>
      <c r="T2" s="750" t="s">
        <v>62</v>
      </c>
      <c r="U2" s="751"/>
      <c r="V2" s="751"/>
      <c r="W2" s="752"/>
      <c r="X2" s="861">
        <f>COUNTIFS(X7:X46,"0",Y7:Y46,"0")</f>
        <v>0</v>
      </c>
      <c r="Y2" s="230"/>
      <c r="Z2" s="748">
        <f>U1+W1</f>
        <v>0</v>
      </c>
      <c r="AA2" s="472" t="s">
        <v>4</v>
      </c>
      <c r="AB2" s="473" t="s">
        <v>3</v>
      </c>
      <c r="AC2" s="472" t="s">
        <v>4</v>
      </c>
      <c r="AD2" s="473" t="s">
        <v>3</v>
      </c>
      <c r="AE2" s="145"/>
    </row>
    <row r="3" spans="1:32" ht="20.100000000000001" customHeight="1" thickBot="1" x14ac:dyDescent="0.35">
      <c r="A3" s="256" t="s">
        <v>1</v>
      </c>
      <c r="B3" s="232" t="s">
        <v>5</v>
      </c>
      <c r="C3" s="859">
        <f>A2+A4</f>
        <v>0</v>
      </c>
      <c r="D3" s="847"/>
      <c r="E3" s="847"/>
      <c r="F3" s="860"/>
      <c r="G3" s="755" t="s">
        <v>21</v>
      </c>
      <c r="H3" s="755"/>
      <c r="I3" s="755"/>
      <c r="J3" s="756"/>
      <c r="K3" s="761" t="s">
        <v>107</v>
      </c>
      <c r="L3" s="762"/>
      <c r="M3" s="772" t="s">
        <v>134</v>
      </c>
      <c r="N3" s="773"/>
      <c r="O3" s="773"/>
      <c r="P3" s="773"/>
      <c r="Q3" s="773"/>
      <c r="R3" s="773"/>
      <c r="S3" s="774"/>
      <c r="T3" s="466" t="s">
        <v>0</v>
      </c>
      <c r="U3" s="466" t="s">
        <v>1</v>
      </c>
      <c r="V3" s="750" t="s">
        <v>95</v>
      </c>
      <c r="W3" s="752"/>
      <c r="X3" s="862"/>
      <c r="Y3" s="230"/>
      <c r="Z3" s="749"/>
      <c r="AA3" s="474">
        <f>SUM('Perioda 1'!Y3,'Perioda 2'!Y3)</f>
        <v>0</v>
      </c>
      <c r="AB3" s="475">
        <f>SUM('Perioda 1'!Z3,'Perioda 2'!Z3)</f>
        <v>0</v>
      </c>
      <c r="AC3" s="474">
        <f>SUM('Perioda 1'!AA3,'Perioda 2'!AA3)</f>
        <v>0</v>
      </c>
      <c r="AD3" s="475">
        <f>SUM('Perioda 1'!AB3,'Perioda 2'!AB3)</f>
        <v>0</v>
      </c>
    </row>
    <row r="4" spans="1:32" ht="20.100000000000001" customHeight="1" thickBot="1" x14ac:dyDescent="0.35">
      <c r="A4" s="257">
        <f>COUNTIFS(D6:D45,"F",F6:F45,"&lt;6")</f>
        <v>0</v>
      </c>
      <c r="B4" s="232" t="s">
        <v>6</v>
      </c>
      <c r="C4" s="846">
        <f>COUNTIF(F6:W6,"&lt;6")</f>
        <v>0</v>
      </c>
      <c r="D4" s="847"/>
      <c r="E4" s="848"/>
      <c r="F4" s="849"/>
      <c r="G4" s="850" t="str">
        <f>Ditari!M2</f>
        <v>2022/2023</v>
      </c>
      <c r="H4" s="851"/>
      <c r="I4" s="851"/>
      <c r="J4" s="852"/>
      <c r="K4" s="769">
        <f>C3-N1</f>
        <v>0</v>
      </c>
      <c r="L4" s="770"/>
      <c r="M4" s="775"/>
      <c r="N4" s="776"/>
      <c r="O4" s="776"/>
      <c r="P4" s="776"/>
      <c r="Q4" s="776"/>
      <c r="R4" s="776"/>
      <c r="S4" s="777"/>
      <c r="T4" s="467">
        <f>COUNTIFS(Emrat!C6:C123,"C",Emrat!U6:U123,"X")</f>
        <v>0</v>
      </c>
      <c r="U4" s="468">
        <f>COUNTIFS(Emrat!C6:C123,"C",Emrat!U6:U123,"Y")</f>
        <v>0</v>
      </c>
      <c r="V4" s="817">
        <f>T4+U4</f>
        <v>0</v>
      </c>
      <c r="W4" s="779"/>
      <c r="X4" s="227" t="s">
        <v>7</v>
      </c>
      <c r="Y4" s="230"/>
      <c r="Z4" s="227" t="s">
        <v>7</v>
      </c>
      <c r="AA4" s="253" t="s">
        <v>4</v>
      </c>
      <c r="AB4" s="231">
        <f>AA3+AC3</f>
        <v>0</v>
      </c>
      <c r="AC4" s="253" t="s">
        <v>3</v>
      </c>
      <c r="AD4" s="231">
        <f>AB3+AD3</f>
        <v>0</v>
      </c>
    </row>
    <row r="5" spans="1:32" ht="99.95" customHeight="1" thickBot="1" x14ac:dyDescent="0.3">
      <c r="A5" s="208" t="s">
        <v>31</v>
      </c>
      <c r="B5" s="844" t="s">
        <v>106</v>
      </c>
      <c r="C5" s="845"/>
      <c r="D5" s="249" t="s">
        <v>146</v>
      </c>
      <c r="E5" s="386" t="s">
        <v>52</v>
      </c>
      <c r="F5" s="250" t="str">
        <f>Ditari!F4</f>
        <v>Gjuhë amtare</v>
      </c>
      <c r="G5" s="250" t="str">
        <f>Ditari!G4</f>
        <v>Gjuhë angleze</v>
      </c>
      <c r="H5" s="250">
        <f>Ditari!H4</f>
        <v>0</v>
      </c>
      <c r="I5" s="250" t="str">
        <f>Ditari!I4</f>
        <v>Edukatë muzikore</v>
      </c>
      <c r="J5" s="250" t="str">
        <f>Ditari!J4</f>
        <v>Edukatë Figurative</v>
      </c>
      <c r="K5" s="250" t="str">
        <f>Ditari!K4</f>
        <v>Matematikë</v>
      </c>
      <c r="L5" s="250" t="str">
        <f>Ditari!L4</f>
        <v>Njeriu dhe natyra</v>
      </c>
      <c r="M5" s="250">
        <f>Ditari!M4</f>
        <v>0</v>
      </c>
      <c r="N5" s="250">
        <f>Ditari!N4</f>
        <v>0</v>
      </c>
      <c r="O5" s="250" t="str">
        <f>Ditari!O4</f>
        <v>Shoqëria dhe mjedisi</v>
      </c>
      <c r="P5" s="250">
        <f>Ditari!P4</f>
        <v>0</v>
      </c>
      <c r="Q5" s="250">
        <f>Ditari!Q4</f>
        <v>0</v>
      </c>
      <c r="R5" s="250" t="str">
        <f>Ditari!R4</f>
        <v>Shkathtësi për jetë</v>
      </c>
      <c r="S5" s="250" t="str">
        <f>Ditari!S4</f>
        <v>Edukatë fizike</v>
      </c>
      <c r="T5" s="250" t="str">
        <f>Ditari!T4</f>
        <v xml:space="preserve"> MZ</v>
      </c>
      <c r="U5" s="250" t="str">
        <f>Ditari!U4</f>
        <v xml:space="preserve"> MZ</v>
      </c>
      <c r="V5" s="250" t="str">
        <f>Ditari!V4</f>
        <v xml:space="preserve"> MZ</v>
      </c>
      <c r="W5" s="250" t="str">
        <f>Ditari!W4</f>
        <v xml:space="preserve"> MZ</v>
      </c>
      <c r="X5" s="251" t="s">
        <v>18</v>
      </c>
      <c r="Y5" s="252" t="s">
        <v>19</v>
      </c>
      <c r="Z5" s="418" t="s">
        <v>19</v>
      </c>
      <c r="AA5" s="419" t="s">
        <v>18</v>
      </c>
      <c r="AB5" s="419" t="s">
        <v>14</v>
      </c>
      <c r="AC5" s="419" t="s">
        <v>15</v>
      </c>
      <c r="AD5" s="420" t="s">
        <v>16</v>
      </c>
    </row>
    <row r="6" spans="1:32" ht="17.100000000000001" customHeight="1" x14ac:dyDescent="0.25">
      <c r="A6" s="233">
        <v>1</v>
      </c>
      <c r="B6" s="874">
        <f>Ditari!B5</f>
        <v>0</v>
      </c>
      <c r="C6" s="875"/>
      <c r="D6" s="234">
        <f>Ditari!D5</f>
        <v>0</v>
      </c>
      <c r="E6" s="367" t="s">
        <v>39</v>
      </c>
      <c r="F6" s="481" t="str">
        <f>Ditari!F7</f>
        <v/>
      </c>
      <c r="G6" s="481" t="str">
        <f>Ditari!G7</f>
        <v/>
      </c>
      <c r="H6" s="481" t="str">
        <f>Ditari!H7</f>
        <v/>
      </c>
      <c r="I6" s="481" t="str">
        <f>Ditari!I7</f>
        <v/>
      </c>
      <c r="J6" s="481" t="str">
        <f>Ditari!J7</f>
        <v/>
      </c>
      <c r="K6" s="481" t="str">
        <f>Ditari!K7</f>
        <v/>
      </c>
      <c r="L6" s="481" t="str">
        <f>Ditari!L7</f>
        <v/>
      </c>
      <c r="M6" s="481" t="str">
        <f>Ditari!M7</f>
        <v/>
      </c>
      <c r="N6" s="481" t="str">
        <f>Ditari!N7</f>
        <v/>
      </c>
      <c r="O6" s="481" t="str">
        <f>Ditari!O7</f>
        <v/>
      </c>
      <c r="P6" s="481" t="str">
        <f>Ditari!P7</f>
        <v/>
      </c>
      <c r="Q6" s="481" t="str">
        <f>Ditari!Q7</f>
        <v/>
      </c>
      <c r="R6" s="481" t="str">
        <f>Ditari!R7</f>
        <v/>
      </c>
      <c r="S6" s="481" t="str">
        <f>Ditari!S7</f>
        <v/>
      </c>
      <c r="T6" s="481" t="str">
        <f>Ditari!T7</f>
        <v/>
      </c>
      <c r="U6" s="481" t="str">
        <f>Ditari!U7</f>
        <v/>
      </c>
      <c r="V6" s="481" t="str">
        <f>Ditari!V7</f>
        <v/>
      </c>
      <c r="W6" s="481" t="str">
        <f>Ditari!W7</f>
        <v/>
      </c>
      <c r="X6" s="209"/>
      <c r="Y6" s="209"/>
      <c r="Z6" s="243" t="str">
        <f>IFERROR(ROUND(AVERAGE('Perioda 1'!X7+'Perioda 2'!X7),0),"")</f>
        <v/>
      </c>
      <c r="AA6" s="244" t="str">
        <f>IFERROR(ROUND(AVERAGE('Perioda 1'!Y7+'Perioda 2'!Y7),0),"")</f>
        <v/>
      </c>
      <c r="AB6" s="583" t="e">
        <f>IF(OR(F6=1,G6=1,H6=1,I6=1,J6=1,K6=1,L6=1,M6=1,N6=1,O6=1,P6=1,Q6=1,R6=1,S6=1,T6=1,U6=1,V6=1,W6=1),1,ROUND(SUM(F6:W6)/$C$4,2))</f>
        <v>#DIV/0!</v>
      </c>
      <c r="AC6" s="245">
        <f>COUNTIF(F6:W6,"=1")</f>
        <v>0</v>
      </c>
      <c r="AD6" s="246" t="e">
        <f>IF(OR(F6=1,G6=1,H6=1,I6=1,J6=1,K6=1,L6=1,M6=1,N6=1,O6=1,P6=1,Q6=1,R6=1,S6=1,T6=1,U6=1,V6=1,W6=1),1,ROUND(SUM(F6:W6)/$C$4,0))</f>
        <v>#DIV/0!</v>
      </c>
    </row>
    <row r="7" spans="1:32" ht="17.100000000000001" customHeight="1" x14ac:dyDescent="0.25">
      <c r="A7" s="235">
        <v>2</v>
      </c>
      <c r="B7" s="876">
        <f>Ditari!B8</f>
        <v>0</v>
      </c>
      <c r="C7" s="877"/>
      <c r="D7" s="236">
        <f>Ditari!D8</f>
        <v>0</v>
      </c>
      <c r="E7" s="367" t="s">
        <v>39</v>
      </c>
      <c r="F7" s="481" t="str">
        <f>Ditari!F10</f>
        <v/>
      </c>
      <c r="G7" s="481" t="str">
        <f>Ditari!G10</f>
        <v/>
      </c>
      <c r="H7" s="481" t="str">
        <f>Ditari!H10</f>
        <v/>
      </c>
      <c r="I7" s="481" t="str">
        <f>Ditari!I10</f>
        <v/>
      </c>
      <c r="J7" s="481" t="str">
        <f>Ditari!J10</f>
        <v/>
      </c>
      <c r="K7" s="481" t="str">
        <f>Ditari!K10</f>
        <v/>
      </c>
      <c r="L7" s="481" t="str">
        <f>Ditari!L10</f>
        <v/>
      </c>
      <c r="M7" s="481" t="str">
        <f>Ditari!M10</f>
        <v/>
      </c>
      <c r="N7" s="481" t="str">
        <f>Ditari!N10</f>
        <v/>
      </c>
      <c r="O7" s="481" t="str">
        <f>Ditari!O10</f>
        <v/>
      </c>
      <c r="P7" s="481" t="str">
        <f>Ditari!P10</f>
        <v/>
      </c>
      <c r="Q7" s="481" t="str">
        <f>Ditari!Q10</f>
        <v/>
      </c>
      <c r="R7" s="481" t="str">
        <f>Ditari!R10</f>
        <v/>
      </c>
      <c r="S7" s="481" t="str">
        <f>Ditari!S10</f>
        <v/>
      </c>
      <c r="T7" s="481" t="str">
        <f>Ditari!T10</f>
        <v/>
      </c>
      <c r="U7" s="481" t="str">
        <f>Ditari!U10</f>
        <v/>
      </c>
      <c r="V7" s="481" t="str">
        <f>Ditari!V10</f>
        <v/>
      </c>
      <c r="W7" s="481" t="str">
        <f>Ditari!W10</f>
        <v/>
      </c>
      <c r="X7" s="210"/>
      <c r="Y7" s="210"/>
      <c r="Z7" s="243" t="str">
        <f>IFERROR(ROUND(AVERAGE('Perioda 1'!X8+'Perioda 2'!X8),0),"")</f>
        <v/>
      </c>
      <c r="AA7" s="244" t="str">
        <f>IFERROR(ROUND(AVERAGE('Perioda 1'!Y8+'Perioda 2'!Y8),0),"")</f>
        <v/>
      </c>
      <c r="AB7" s="583" t="e">
        <f>IF(OR(F7=1,G7=1,H7=1,I7=1,J7=1,K7=1,L7=1,M7=1,N7=1,O7=1,P7=1,Q7=1,R7=1,S7=1,T7=1,U7=1,V7=1,W7=1),1,ROUND(SUM(F7:W7)/$C$4,2))</f>
        <v>#DIV/0!</v>
      </c>
      <c r="AC7" s="245">
        <f t="shared" ref="AC7:AC45" si="0">COUNTIF(F7:W7,"=1")</f>
        <v>0</v>
      </c>
      <c r="AD7" s="246" t="e">
        <f t="shared" ref="AD7:AD45" si="1">IF(OR(F7=1,G7=1,H7=1,I7=1,J7=1,K7=1,L7=1,M7=1,N7=1,O7=1,P7=1,Q7=1,R7=1,S7=1,T7=1,U7=1,V7=1,W7=1),1,ROUND(SUM(F7:W7)/$C$4,0))</f>
        <v>#DIV/0!</v>
      </c>
    </row>
    <row r="8" spans="1:32" ht="17.100000000000001" customHeight="1" x14ac:dyDescent="0.25">
      <c r="A8" s="237">
        <v>3</v>
      </c>
      <c r="B8" s="876">
        <f>Ditari!B11</f>
        <v>0</v>
      </c>
      <c r="C8" s="877"/>
      <c r="D8" s="236">
        <f>Ditari!D11</f>
        <v>0</v>
      </c>
      <c r="E8" s="367" t="s">
        <v>39</v>
      </c>
      <c r="F8" s="481" t="str">
        <f>Ditari!F13</f>
        <v/>
      </c>
      <c r="G8" s="481" t="str">
        <f>Ditari!G13</f>
        <v/>
      </c>
      <c r="H8" s="481" t="str">
        <f>Ditari!H13</f>
        <v/>
      </c>
      <c r="I8" s="481" t="str">
        <f>Ditari!I13</f>
        <v/>
      </c>
      <c r="J8" s="481" t="str">
        <f>Ditari!J13</f>
        <v/>
      </c>
      <c r="K8" s="481" t="str">
        <f>Ditari!K13</f>
        <v/>
      </c>
      <c r="L8" s="481" t="str">
        <f>Ditari!L13</f>
        <v/>
      </c>
      <c r="M8" s="481" t="str">
        <f>Ditari!M13</f>
        <v/>
      </c>
      <c r="N8" s="481" t="str">
        <f>Ditari!N13</f>
        <v/>
      </c>
      <c r="O8" s="481" t="str">
        <f>Ditari!O13</f>
        <v/>
      </c>
      <c r="P8" s="481" t="str">
        <f>Ditari!P13</f>
        <v/>
      </c>
      <c r="Q8" s="481" t="str">
        <f>Ditari!Q13</f>
        <v/>
      </c>
      <c r="R8" s="481" t="str">
        <f>Ditari!R13</f>
        <v/>
      </c>
      <c r="S8" s="481" t="str">
        <f>Ditari!S13</f>
        <v/>
      </c>
      <c r="T8" s="481" t="str">
        <f>Ditari!T13</f>
        <v/>
      </c>
      <c r="U8" s="481" t="str">
        <f>Ditari!U13</f>
        <v/>
      </c>
      <c r="V8" s="481" t="str">
        <f>Ditari!V13</f>
        <v/>
      </c>
      <c r="W8" s="481" t="str">
        <f>Ditari!W13</f>
        <v/>
      </c>
      <c r="X8" s="210"/>
      <c r="Y8" s="210"/>
      <c r="Z8" s="243" t="str">
        <f>IFERROR(ROUND(AVERAGE('Perioda 1'!X9+'Perioda 2'!X9),0),"")</f>
        <v/>
      </c>
      <c r="AA8" s="244" t="str">
        <f>IFERROR(ROUND(AVERAGE('Perioda 1'!Y9+'Perioda 2'!Y9),0),"")</f>
        <v/>
      </c>
      <c r="AB8" s="583" t="e">
        <f>IF(OR(F8=1,G8=1,H8=1,I8=1,J8=1,K8=1,L8=1,M8=1,N8=1,O8=1,P8=1,Q8=1,R8=1,S8=1,T8=1,U8=1,V8=1,W8=1),1,ROUND(SUM(F8:W8)/$C$4,2))</f>
        <v>#DIV/0!</v>
      </c>
      <c r="AC8" s="245">
        <f t="shared" si="0"/>
        <v>0</v>
      </c>
      <c r="AD8" s="246" t="e">
        <f t="shared" si="1"/>
        <v>#DIV/0!</v>
      </c>
    </row>
    <row r="9" spans="1:32" ht="17.100000000000001" customHeight="1" x14ac:dyDescent="0.25">
      <c r="A9" s="237">
        <v>4</v>
      </c>
      <c r="B9" s="876">
        <f>Ditari!B14</f>
        <v>0</v>
      </c>
      <c r="C9" s="877"/>
      <c r="D9" s="236">
        <f>Ditari!D14</f>
        <v>0</v>
      </c>
      <c r="E9" s="367" t="s">
        <v>39</v>
      </c>
      <c r="F9" s="481" t="str">
        <f>Ditari!F16</f>
        <v/>
      </c>
      <c r="G9" s="481" t="str">
        <f>Ditari!G16</f>
        <v/>
      </c>
      <c r="H9" s="481" t="str">
        <f>Ditari!H16</f>
        <v/>
      </c>
      <c r="I9" s="481" t="str">
        <f>Ditari!I16</f>
        <v/>
      </c>
      <c r="J9" s="481" t="str">
        <f>Ditari!J16</f>
        <v/>
      </c>
      <c r="K9" s="481" t="str">
        <f>Ditari!K16</f>
        <v/>
      </c>
      <c r="L9" s="481" t="str">
        <f>Ditari!L16</f>
        <v/>
      </c>
      <c r="M9" s="481" t="str">
        <f>Ditari!M16</f>
        <v/>
      </c>
      <c r="N9" s="481" t="str">
        <f>Ditari!N16</f>
        <v/>
      </c>
      <c r="O9" s="481" t="str">
        <f>Ditari!O16</f>
        <v/>
      </c>
      <c r="P9" s="481" t="str">
        <f>Ditari!P16</f>
        <v/>
      </c>
      <c r="Q9" s="481" t="str">
        <f>Ditari!Q16</f>
        <v/>
      </c>
      <c r="R9" s="481" t="str">
        <f>Ditari!R16</f>
        <v/>
      </c>
      <c r="S9" s="481" t="str">
        <f>Ditari!S16</f>
        <v/>
      </c>
      <c r="T9" s="481" t="str">
        <f>Ditari!T16</f>
        <v/>
      </c>
      <c r="U9" s="481" t="str">
        <f>Ditari!U16</f>
        <v/>
      </c>
      <c r="V9" s="481" t="str">
        <f>Ditari!V16</f>
        <v/>
      </c>
      <c r="W9" s="481" t="str">
        <f>Ditari!W16</f>
        <v/>
      </c>
      <c r="X9" s="210"/>
      <c r="Y9" s="210"/>
      <c r="Z9" s="243" t="str">
        <f>IFERROR(ROUND(AVERAGE('Perioda 1'!X10+'Perioda 2'!X10),0),"")</f>
        <v/>
      </c>
      <c r="AA9" s="244" t="str">
        <f>IFERROR(ROUND(AVERAGE('Perioda 1'!Y10+'Perioda 2'!Y10),0),"")</f>
        <v/>
      </c>
      <c r="AB9" s="583" t="e">
        <f t="shared" ref="AB9:AB45" si="2">IF(OR(F9=1,G9=1,H9=1,I9=1,J9=1,K9=1,L9=1,M9=1,N9=1,O9=1,P9=1,Q9=1,R9=1,S9=1,T9=1,U9=1,V9=1,W9=1),1,ROUND(SUM(F9:W9)/$C$4,2))</f>
        <v>#DIV/0!</v>
      </c>
      <c r="AC9" s="245">
        <f t="shared" si="0"/>
        <v>0</v>
      </c>
      <c r="AD9" s="246" t="e">
        <f t="shared" si="1"/>
        <v>#DIV/0!</v>
      </c>
    </row>
    <row r="10" spans="1:32" ht="17.100000000000001" customHeight="1" x14ac:dyDescent="0.25">
      <c r="A10" s="237">
        <v>5</v>
      </c>
      <c r="B10" s="876">
        <f>Ditari!B17</f>
        <v>0</v>
      </c>
      <c r="C10" s="877"/>
      <c r="D10" s="236">
        <f>Ditari!D17</f>
        <v>0</v>
      </c>
      <c r="E10" s="367" t="s">
        <v>39</v>
      </c>
      <c r="F10" s="481" t="str">
        <f>Ditari!F19</f>
        <v/>
      </c>
      <c r="G10" s="481" t="str">
        <f>Ditari!G19</f>
        <v/>
      </c>
      <c r="H10" s="481" t="str">
        <f>Ditari!H19</f>
        <v/>
      </c>
      <c r="I10" s="481" t="str">
        <f>Ditari!I19</f>
        <v/>
      </c>
      <c r="J10" s="481" t="str">
        <f>Ditari!J19</f>
        <v/>
      </c>
      <c r="K10" s="481" t="str">
        <f>Ditari!K19</f>
        <v/>
      </c>
      <c r="L10" s="481" t="str">
        <f>Ditari!L19</f>
        <v/>
      </c>
      <c r="M10" s="481" t="str">
        <f>Ditari!M19</f>
        <v/>
      </c>
      <c r="N10" s="481" t="str">
        <f>Ditari!N19</f>
        <v/>
      </c>
      <c r="O10" s="481" t="str">
        <f>Ditari!O19</f>
        <v/>
      </c>
      <c r="P10" s="481" t="str">
        <f>Ditari!P19</f>
        <v/>
      </c>
      <c r="Q10" s="481" t="str">
        <f>Ditari!Q19</f>
        <v/>
      </c>
      <c r="R10" s="481" t="str">
        <f>Ditari!R19</f>
        <v/>
      </c>
      <c r="S10" s="481" t="str">
        <f>Ditari!S19</f>
        <v/>
      </c>
      <c r="T10" s="481" t="str">
        <f>Ditari!T19</f>
        <v/>
      </c>
      <c r="U10" s="481" t="str">
        <f>Ditari!U19</f>
        <v/>
      </c>
      <c r="V10" s="481" t="str">
        <f>Ditari!V19</f>
        <v/>
      </c>
      <c r="W10" s="481" t="str">
        <f>Ditari!W19</f>
        <v/>
      </c>
      <c r="X10" s="210"/>
      <c r="Y10" s="210"/>
      <c r="Z10" s="243" t="str">
        <f>IFERROR(ROUND(AVERAGE('Perioda 1'!X11+'Perioda 2'!X11),0),"")</f>
        <v/>
      </c>
      <c r="AA10" s="244" t="str">
        <f>IFERROR(ROUND(AVERAGE('Perioda 1'!Y11+'Perioda 2'!Y11),0),"")</f>
        <v/>
      </c>
      <c r="AB10" s="583" t="e">
        <f t="shared" si="2"/>
        <v>#DIV/0!</v>
      </c>
      <c r="AC10" s="245">
        <f t="shared" si="0"/>
        <v>0</v>
      </c>
      <c r="AD10" s="246" t="e">
        <f t="shared" si="1"/>
        <v>#DIV/0!</v>
      </c>
    </row>
    <row r="11" spans="1:32" ht="17.100000000000001" customHeight="1" x14ac:dyDescent="0.25">
      <c r="A11" s="237">
        <v>6</v>
      </c>
      <c r="B11" s="876">
        <f>Ditari!B20</f>
        <v>0</v>
      </c>
      <c r="C11" s="877"/>
      <c r="D11" s="236">
        <f>Ditari!D20</f>
        <v>0</v>
      </c>
      <c r="E11" s="367" t="s">
        <v>39</v>
      </c>
      <c r="F11" s="481" t="str">
        <f>Ditari!F22</f>
        <v/>
      </c>
      <c r="G11" s="481" t="str">
        <f>Ditari!G22</f>
        <v/>
      </c>
      <c r="H11" s="481" t="str">
        <f>Ditari!H22</f>
        <v/>
      </c>
      <c r="I11" s="481" t="str">
        <f>Ditari!I22</f>
        <v/>
      </c>
      <c r="J11" s="481" t="str">
        <f>Ditari!J22</f>
        <v/>
      </c>
      <c r="K11" s="481" t="str">
        <f>Ditari!K22</f>
        <v/>
      </c>
      <c r="L11" s="481" t="str">
        <f>Ditari!L22</f>
        <v/>
      </c>
      <c r="M11" s="481" t="str">
        <f>Ditari!M22</f>
        <v/>
      </c>
      <c r="N11" s="481" t="str">
        <f>Ditari!N22</f>
        <v/>
      </c>
      <c r="O11" s="481" t="str">
        <f>Ditari!O22</f>
        <v/>
      </c>
      <c r="P11" s="481" t="str">
        <f>Ditari!P22</f>
        <v/>
      </c>
      <c r="Q11" s="481" t="str">
        <f>Ditari!Q22</f>
        <v/>
      </c>
      <c r="R11" s="481" t="str">
        <f>Ditari!R22</f>
        <v/>
      </c>
      <c r="S11" s="481" t="str">
        <f>Ditari!S22</f>
        <v/>
      </c>
      <c r="T11" s="481" t="str">
        <f>Ditari!T22</f>
        <v/>
      </c>
      <c r="U11" s="481" t="str">
        <f>Ditari!U22</f>
        <v/>
      </c>
      <c r="V11" s="481" t="str">
        <f>Ditari!V22</f>
        <v/>
      </c>
      <c r="W11" s="481" t="str">
        <f>Ditari!W22</f>
        <v/>
      </c>
      <c r="X11" s="210"/>
      <c r="Y11" s="210"/>
      <c r="Z11" s="243" t="str">
        <f>IFERROR(ROUND(AVERAGE('Perioda 1'!X12+'Perioda 2'!X12),0),"")</f>
        <v/>
      </c>
      <c r="AA11" s="244" t="str">
        <f>IFERROR(ROUND(AVERAGE('Perioda 1'!Y12+'Perioda 2'!Y12),0),"")</f>
        <v/>
      </c>
      <c r="AB11" s="583" t="e">
        <f t="shared" si="2"/>
        <v>#DIV/0!</v>
      </c>
      <c r="AC11" s="245">
        <f t="shared" si="0"/>
        <v>0</v>
      </c>
      <c r="AD11" s="246" t="e">
        <f t="shared" si="1"/>
        <v>#DIV/0!</v>
      </c>
    </row>
    <row r="12" spans="1:32" ht="17.100000000000001" customHeight="1" x14ac:dyDescent="0.25">
      <c r="A12" s="237">
        <v>7</v>
      </c>
      <c r="B12" s="876">
        <f>Ditari!B23</f>
        <v>0</v>
      </c>
      <c r="C12" s="877"/>
      <c r="D12" s="236">
        <f>Ditari!D23</f>
        <v>0</v>
      </c>
      <c r="E12" s="367" t="s">
        <v>39</v>
      </c>
      <c r="F12" s="481" t="str">
        <f>Ditari!F25</f>
        <v/>
      </c>
      <c r="G12" s="481" t="str">
        <f>Ditari!G25</f>
        <v/>
      </c>
      <c r="H12" s="481" t="str">
        <f>Ditari!H25</f>
        <v/>
      </c>
      <c r="I12" s="481" t="str">
        <f>Ditari!I25</f>
        <v/>
      </c>
      <c r="J12" s="481" t="str">
        <f>Ditari!J25</f>
        <v/>
      </c>
      <c r="K12" s="481" t="str">
        <f>Ditari!K25</f>
        <v/>
      </c>
      <c r="L12" s="481" t="str">
        <f>Ditari!L25</f>
        <v/>
      </c>
      <c r="M12" s="481" t="str">
        <f>Ditari!M25</f>
        <v/>
      </c>
      <c r="N12" s="481" t="str">
        <f>Ditari!N25</f>
        <v/>
      </c>
      <c r="O12" s="481" t="str">
        <f>Ditari!O25</f>
        <v/>
      </c>
      <c r="P12" s="481" t="str">
        <f>Ditari!P25</f>
        <v/>
      </c>
      <c r="Q12" s="481" t="str">
        <f>Ditari!Q25</f>
        <v/>
      </c>
      <c r="R12" s="481" t="str">
        <f>Ditari!R25</f>
        <v/>
      </c>
      <c r="S12" s="481" t="str">
        <f>Ditari!S25</f>
        <v/>
      </c>
      <c r="T12" s="481" t="str">
        <f>Ditari!T25</f>
        <v/>
      </c>
      <c r="U12" s="481" t="str">
        <f>Ditari!U25</f>
        <v/>
      </c>
      <c r="V12" s="481" t="str">
        <f>Ditari!V25</f>
        <v/>
      </c>
      <c r="W12" s="481" t="str">
        <f>Ditari!W25</f>
        <v/>
      </c>
      <c r="X12" s="210"/>
      <c r="Y12" s="210"/>
      <c r="Z12" s="243" t="str">
        <f>IFERROR(ROUND(AVERAGE('Perioda 1'!X13+'Perioda 2'!X13),0),"")</f>
        <v/>
      </c>
      <c r="AA12" s="244" t="str">
        <f>IFERROR(ROUND(AVERAGE('Perioda 1'!Y13+'Perioda 2'!Y13),0),"")</f>
        <v/>
      </c>
      <c r="AB12" s="583" t="e">
        <f t="shared" si="2"/>
        <v>#DIV/0!</v>
      </c>
      <c r="AC12" s="245">
        <f t="shared" si="0"/>
        <v>0</v>
      </c>
      <c r="AD12" s="246" t="e">
        <f t="shared" si="1"/>
        <v>#DIV/0!</v>
      </c>
    </row>
    <row r="13" spans="1:32" ht="17.100000000000001" customHeight="1" x14ac:dyDescent="0.25">
      <c r="A13" s="237">
        <v>8</v>
      </c>
      <c r="B13" s="876">
        <f>Ditari!B26</f>
        <v>0</v>
      </c>
      <c r="C13" s="877"/>
      <c r="D13" s="236">
        <f>Ditari!D26</f>
        <v>0</v>
      </c>
      <c r="E13" s="367" t="s">
        <v>39</v>
      </c>
      <c r="F13" s="481" t="str">
        <f>Ditari!F28</f>
        <v/>
      </c>
      <c r="G13" s="481" t="str">
        <f>Ditari!G28</f>
        <v/>
      </c>
      <c r="H13" s="481" t="str">
        <f>Ditari!H28</f>
        <v/>
      </c>
      <c r="I13" s="481" t="str">
        <f>Ditari!I28</f>
        <v/>
      </c>
      <c r="J13" s="481" t="str">
        <f>Ditari!J28</f>
        <v/>
      </c>
      <c r="K13" s="481" t="str">
        <f>Ditari!K28</f>
        <v/>
      </c>
      <c r="L13" s="481" t="str">
        <f>Ditari!L28</f>
        <v/>
      </c>
      <c r="M13" s="481" t="str">
        <f>Ditari!M28</f>
        <v/>
      </c>
      <c r="N13" s="481" t="str">
        <f>Ditari!N28</f>
        <v/>
      </c>
      <c r="O13" s="481" t="str">
        <f>Ditari!O28</f>
        <v/>
      </c>
      <c r="P13" s="481" t="str">
        <f>Ditari!P28</f>
        <v/>
      </c>
      <c r="Q13" s="481" t="str">
        <f>Ditari!Q28</f>
        <v/>
      </c>
      <c r="R13" s="481" t="str">
        <f>Ditari!R28</f>
        <v/>
      </c>
      <c r="S13" s="481" t="str">
        <f>Ditari!S28</f>
        <v/>
      </c>
      <c r="T13" s="481" t="str">
        <f>Ditari!T28</f>
        <v/>
      </c>
      <c r="U13" s="481" t="str">
        <f>Ditari!U28</f>
        <v/>
      </c>
      <c r="V13" s="481" t="str">
        <f>Ditari!V28</f>
        <v/>
      </c>
      <c r="W13" s="481" t="str">
        <f>Ditari!W28</f>
        <v/>
      </c>
      <c r="X13" s="210"/>
      <c r="Y13" s="210"/>
      <c r="Z13" s="243" t="str">
        <f>IFERROR(ROUND(AVERAGE('Perioda 1'!X14+'Perioda 2'!X14),0),"")</f>
        <v/>
      </c>
      <c r="AA13" s="244" t="str">
        <f>IFERROR(ROUND(AVERAGE('Perioda 1'!Y14+'Perioda 2'!Y14),0),"")</f>
        <v/>
      </c>
      <c r="AB13" s="583" t="e">
        <f t="shared" si="2"/>
        <v>#DIV/0!</v>
      </c>
      <c r="AC13" s="245">
        <f t="shared" si="0"/>
        <v>0</v>
      </c>
      <c r="AD13" s="246" t="e">
        <f t="shared" si="1"/>
        <v>#DIV/0!</v>
      </c>
    </row>
    <row r="14" spans="1:32" ht="17.100000000000001" customHeight="1" x14ac:dyDescent="0.25">
      <c r="A14" s="237">
        <v>9</v>
      </c>
      <c r="B14" s="876">
        <f>Ditari!B29</f>
        <v>0</v>
      </c>
      <c r="C14" s="877"/>
      <c r="D14" s="236">
        <f>Ditari!D29</f>
        <v>0</v>
      </c>
      <c r="E14" s="367" t="s">
        <v>39</v>
      </c>
      <c r="F14" s="481" t="str">
        <f>Ditari!F31</f>
        <v/>
      </c>
      <c r="G14" s="481" t="str">
        <f>Ditari!G31</f>
        <v/>
      </c>
      <c r="H14" s="481" t="str">
        <f>Ditari!H31</f>
        <v/>
      </c>
      <c r="I14" s="481" t="str">
        <f>Ditari!I31</f>
        <v/>
      </c>
      <c r="J14" s="481" t="str">
        <f>Ditari!J31</f>
        <v/>
      </c>
      <c r="K14" s="481" t="str">
        <f>Ditari!K31</f>
        <v/>
      </c>
      <c r="L14" s="481" t="str">
        <f>Ditari!L31</f>
        <v/>
      </c>
      <c r="M14" s="481" t="str">
        <f>Ditari!M31</f>
        <v/>
      </c>
      <c r="N14" s="481" t="str">
        <f>Ditari!N31</f>
        <v/>
      </c>
      <c r="O14" s="481" t="str">
        <f>Ditari!O31</f>
        <v/>
      </c>
      <c r="P14" s="481" t="str">
        <f>Ditari!P31</f>
        <v/>
      </c>
      <c r="Q14" s="481" t="str">
        <f>Ditari!Q31</f>
        <v/>
      </c>
      <c r="R14" s="481" t="str">
        <f>Ditari!R31</f>
        <v/>
      </c>
      <c r="S14" s="481" t="str">
        <f>Ditari!S31</f>
        <v/>
      </c>
      <c r="T14" s="481" t="str">
        <f>Ditari!T31</f>
        <v/>
      </c>
      <c r="U14" s="481" t="str">
        <f>Ditari!U31</f>
        <v/>
      </c>
      <c r="V14" s="481" t="str">
        <f>Ditari!V31</f>
        <v/>
      </c>
      <c r="W14" s="481" t="str">
        <f>Ditari!W31</f>
        <v/>
      </c>
      <c r="X14" s="210"/>
      <c r="Y14" s="210"/>
      <c r="Z14" s="243" t="str">
        <f>IFERROR(ROUND(AVERAGE('Perioda 1'!X15+'Perioda 2'!X15),0),"")</f>
        <v/>
      </c>
      <c r="AA14" s="244" t="str">
        <f>IFERROR(ROUND(AVERAGE('Perioda 1'!Y15+'Perioda 2'!Y15),0),"")</f>
        <v/>
      </c>
      <c r="AB14" s="583" t="e">
        <f>IF(OR(F14=1,G14=1,H14=1,I14=1,J14=1,K14=1,L14=1,M14=1,N14=1,O14=1,P14=1,Q14=1,R14=1,S14=1,T14=1,U14=1,V14=1,W14=1),1,ROUND(SUM(F14:W14)/$C$4,2))</f>
        <v>#DIV/0!</v>
      </c>
      <c r="AC14" s="245">
        <f t="shared" si="0"/>
        <v>0</v>
      </c>
      <c r="AD14" s="246" t="e">
        <f t="shared" si="1"/>
        <v>#DIV/0!</v>
      </c>
    </row>
    <row r="15" spans="1:32" ht="17.100000000000001" customHeight="1" x14ac:dyDescent="0.25">
      <c r="A15" s="237">
        <v>10</v>
      </c>
      <c r="B15" s="876">
        <f>Ditari!B32</f>
        <v>0</v>
      </c>
      <c r="C15" s="877"/>
      <c r="D15" s="236">
        <f>Ditari!D32</f>
        <v>0</v>
      </c>
      <c r="E15" s="367" t="s">
        <v>39</v>
      </c>
      <c r="F15" s="481" t="str">
        <f>Ditari!F34</f>
        <v/>
      </c>
      <c r="G15" s="481" t="str">
        <f>Ditari!G34</f>
        <v/>
      </c>
      <c r="H15" s="481" t="str">
        <f>Ditari!H34</f>
        <v/>
      </c>
      <c r="I15" s="481" t="str">
        <f>Ditari!I34</f>
        <v/>
      </c>
      <c r="J15" s="481" t="str">
        <f>Ditari!J34</f>
        <v/>
      </c>
      <c r="K15" s="481" t="str">
        <f>Ditari!K34</f>
        <v/>
      </c>
      <c r="L15" s="481" t="str">
        <f>Ditari!L34</f>
        <v/>
      </c>
      <c r="M15" s="481" t="str">
        <f>Ditari!M34</f>
        <v/>
      </c>
      <c r="N15" s="481" t="str">
        <f>Ditari!N34</f>
        <v/>
      </c>
      <c r="O15" s="481" t="str">
        <f>Ditari!O34</f>
        <v/>
      </c>
      <c r="P15" s="481" t="str">
        <f>Ditari!P34</f>
        <v/>
      </c>
      <c r="Q15" s="481" t="str">
        <f>Ditari!Q34</f>
        <v/>
      </c>
      <c r="R15" s="481" t="str">
        <f>Ditari!R34</f>
        <v/>
      </c>
      <c r="S15" s="481" t="str">
        <f>Ditari!S34</f>
        <v/>
      </c>
      <c r="T15" s="481" t="str">
        <f>Ditari!T34</f>
        <v/>
      </c>
      <c r="U15" s="481" t="str">
        <f>Ditari!U34</f>
        <v/>
      </c>
      <c r="V15" s="481" t="str">
        <f>Ditari!V34</f>
        <v/>
      </c>
      <c r="W15" s="481" t="str">
        <f>Ditari!W34</f>
        <v/>
      </c>
      <c r="X15" s="210"/>
      <c r="Y15" s="210"/>
      <c r="Z15" s="243" t="str">
        <f>IFERROR(ROUND(AVERAGE('Perioda 1'!X16+'Perioda 2'!X16),0),"")</f>
        <v/>
      </c>
      <c r="AA15" s="244" t="str">
        <f>IFERROR(ROUND(AVERAGE('Perioda 1'!Y16+'Perioda 2'!Y16),0),"")</f>
        <v/>
      </c>
      <c r="AB15" s="583" t="e">
        <f t="shared" si="2"/>
        <v>#DIV/0!</v>
      </c>
      <c r="AC15" s="245">
        <f t="shared" si="0"/>
        <v>0</v>
      </c>
      <c r="AD15" s="246" t="e">
        <f t="shared" si="1"/>
        <v>#DIV/0!</v>
      </c>
    </row>
    <row r="16" spans="1:32" ht="17.100000000000001" customHeight="1" x14ac:dyDescent="0.25">
      <c r="A16" s="237">
        <v>11</v>
      </c>
      <c r="B16" s="876">
        <f>Ditari!B35</f>
        <v>0</v>
      </c>
      <c r="C16" s="877"/>
      <c r="D16" s="236">
        <f>Ditari!D35</f>
        <v>0</v>
      </c>
      <c r="E16" s="367" t="s">
        <v>39</v>
      </c>
      <c r="F16" s="481" t="str">
        <f>Ditari!F37</f>
        <v/>
      </c>
      <c r="G16" s="481" t="str">
        <f>Ditari!G37</f>
        <v/>
      </c>
      <c r="H16" s="481" t="str">
        <f>Ditari!H37</f>
        <v/>
      </c>
      <c r="I16" s="481" t="str">
        <f>Ditari!I37</f>
        <v/>
      </c>
      <c r="J16" s="481" t="str">
        <f>Ditari!J37</f>
        <v/>
      </c>
      <c r="K16" s="481" t="str">
        <f>Ditari!K37</f>
        <v/>
      </c>
      <c r="L16" s="481" t="str">
        <f>Ditari!L37</f>
        <v/>
      </c>
      <c r="M16" s="481" t="str">
        <f>Ditari!M37</f>
        <v/>
      </c>
      <c r="N16" s="481" t="str">
        <f>Ditari!N37</f>
        <v/>
      </c>
      <c r="O16" s="481" t="str">
        <f>Ditari!O37</f>
        <v/>
      </c>
      <c r="P16" s="481" t="str">
        <f>Ditari!P37</f>
        <v/>
      </c>
      <c r="Q16" s="481" t="str">
        <f>Ditari!Q37</f>
        <v/>
      </c>
      <c r="R16" s="481" t="str">
        <f>Ditari!R37</f>
        <v/>
      </c>
      <c r="S16" s="481" t="str">
        <f>Ditari!S37</f>
        <v/>
      </c>
      <c r="T16" s="481" t="str">
        <f>Ditari!T37</f>
        <v/>
      </c>
      <c r="U16" s="481" t="str">
        <f>Ditari!U37</f>
        <v/>
      </c>
      <c r="V16" s="481" t="str">
        <f>Ditari!V37</f>
        <v/>
      </c>
      <c r="W16" s="481" t="str">
        <f>Ditari!W37</f>
        <v/>
      </c>
      <c r="X16" s="210"/>
      <c r="Y16" s="210"/>
      <c r="Z16" s="243" t="str">
        <f>IFERROR(ROUND(AVERAGE('Perioda 1'!X17+'Perioda 2'!X17),0),"")</f>
        <v/>
      </c>
      <c r="AA16" s="244" t="str">
        <f>IFERROR(ROUND(AVERAGE('Perioda 1'!Y17+'Perioda 2'!Y17),0),"")</f>
        <v/>
      </c>
      <c r="AB16" s="583" t="e">
        <f t="shared" si="2"/>
        <v>#DIV/0!</v>
      </c>
      <c r="AC16" s="245">
        <f t="shared" si="0"/>
        <v>0</v>
      </c>
      <c r="AD16" s="246" t="e">
        <f t="shared" si="1"/>
        <v>#DIV/0!</v>
      </c>
      <c r="AF16" s="130"/>
    </row>
    <row r="17" spans="1:30" ht="17.100000000000001" customHeight="1" x14ac:dyDescent="0.25">
      <c r="A17" s="238">
        <v>12</v>
      </c>
      <c r="B17" s="876">
        <f>Ditari!B38</f>
        <v>0</v>
      </c>
      <c r="C17" s="877"/>
      <c r="D17" s="236">
        <f>Ditari!D38</f>
        <v>0</v>
      </c>
      <c r="E17" s="367" t="s">
        <v>39</v>
      </c>
      <c r="F17" s="481" t="str">
        <f>Ditari!F40</f>
        <v/>
      </c>
      <c r="G17" s="481" t="str">
        <f>Ditari!G40</f>
        <v/>
      </c>
      <c r="H17" s="481" t="str">
        <f>Ditari!H40</f>
        <v/>
      </c>
      <c r="I17" s="481" t="str">
        <f>Ditari!I40</f>
        <v/>
      </c>
      <c r="J17" s="481" t="str">
        <f>Ditari!J40</f>
        <v/>
      </c>
      <c r="K17" s="481" t="str">
        <f>Ditari!K40</f>
        <v/>
      </c>
      <c r="L17" s="481" t="str">
        <f>Ditari!L40</f>
        <v/>
      </c>
      <c r="M17" s="481" t="str">
        <f>Ditari!M40</f>
        <v/>
      </c>
      <c r="N17" s="481" t="str">
        <f>Ditari!N40</f>
        <v/>
      </c>
      <c r="O17" s="481" t="str">
        <f>Ditari!O40</f>
        <v/>
      </c>
      <c r="P17" s="481" t="str">
        <f>Ditari!P40</f>
        <v/>
      </c>
      <c r="Q17" s="481" t="str">
        <f>Ditari!Q40</f>
        <v/>
      </c>
      <c r="R17" s="481" t="str">
        <f>Ditari!R40</f>
        <v/>
      </c>
      <c r="S17" s="481" t="str">
        <f>Ditari!S40</f>
        <v/>
      </c>
      <c r="T17" s="481" t="str">
        <f>Ditari!T40</f>
        <v/>
      </c>
      <c r="U17" s="481" t="str">
        <f>Ditari!U40</f>
        <v/>
      </c>
      <c r="V17" s="481" t="str">
        <f>Ditari!V40</f>
        <v/>
      </c>
      <c r="W17" s="481" t="str">
        <f>Ditari!W40</f>
        <v/>
      </c>
      <c r="X17" s="210"/>
      <c r="Y17" s="210"/>
      <c r="Z17" s="243" t="str">
        <f>IFERROR(ROUND(AVERAGE('Perioda 1'!X18+'Perioda 2'!X18),0),"")</f>
        <v/>
      </c>
      <c r="AA17" s="244" t="str">
        <f>IFERROR(ROUND(AVERAGE('Perioda 1'!Y18+'Perioda 2'!Y18),0),"")</f>
        <v/>
      </c>
      <c r="AB17" s="583" t="e">
        <f t="shared" si="2"/>
        <v>#DIV/0!</v>
      </c>
      <c r="AC17" s="245">
        <f t="shared" si="0"/>
        <v>0</v>
      </c>
      <c r="AD17" s="246" t="e">
        <f t="shared" si="1"/>
        <v>#DIV/0!</v>
      </c>
    </row>
    <row r="18" spans="1:30" ht="17.100000000000001" customHeight="1" x14ac:dyDescent="0.25">
      <c r="A18" s="238">
        <v>13</v>
      </c>
      <c r="B18" s="876">
        <f>Ditari!B41</f>
        <v>0</v>
      </c>
      <c r="C18" s="877"/>
      <c r="D18" s="236">
        <f>Ditari!D41</f>
        <v>0</v>
      </c>
      <c r="E18" s="367" t="s">
        <v>39</v>
      </c>
      <c r="F18" s="481" t="str">
        <f>Ditari!F43</f>
        <v/>
      </c>
      <c r="G18" s="481" t="str">
        <f>Ditari!G43</f>
        <v/>
      </c>
      <c r="H18" s="481" t="str">
        <f>Ditari!H43</f>
        <v/>
      </c>
      <c r="I18" s="481" t="str">
        <f>Ditari!I43</f>
        <v/>
      </c>
      <c r="J18" s="481" t="str">
        <f>Ditari!J43</f>
        <v/>
      </c>
      <c r="K18" s="481" t="str">
        <f>Ditari!K43</f>
        <v/>
      </c>
      <c r="L18" s="481" t="str">
        <f>Ditari!L43</f>
        <v/>
      </c>
      <c r="M18" s="481" t="str">
        <f>Ditari!M43</f>
        <v/>
      </c>
      <c r="N18" s="481" t="str">
        <f>Ditari!N43</f>
        <v/>
      </c>
      <c r="O18" s="481" t="str">
        <f>Ditari!O43</f>
        <v/>
      </c>
      <c r="P18" s="481" t="str">
        <f>Ditari!P43</f>
        <v/>
      </c>
      <c r="Q18" s="481" t="str">
        <f>Ditari!Q43</f>
        <v/>
      </c>
      <c r="R18" s="481" t="str">
        <f>Ditari!R43</f>
        <v/>
      </c>
      <c r="S18" s="481" t="str">
        <f>Ditari!S43</f>
        <v/>
      </c>
      <c r="T18" s="481" t="str">
        <f>Ditari!T43</f>
        <v/>
      </c>
      <c r="U18" s="481" t="str">
        <f>Ditari!U43</f>
        <v/>
      </c>
      <c r="V18" s="481" t="str">
        <f>Ditari!V43</f>
        <v/>
      </c>
      <c r="W18" s="481" t="str">
        <f>Ditari!W43</f>
        <v/>
      </c>
      <c r="X18" s="210"/>
      <c r="Y18" s="210"/>
      <c r="Z18" s="243" t="str">
        <f>IFERROR(ROUND(AVERAGE('Perioda 1'!X19+'Perioda 2'!X19),0),"")</f>
        <v/>
      </c>
      <c r="AA18" s="244" t="str">
        <f>IFERROR(ROUND(AVERAGE('Perioda 1'!Y19+'Perioda 2'!Y19),0),"")</f>
        <v/>
      </c>
      <c r="AB18" s="583" t="e">
        <f>IF(OR(F18=1,G18=1,H18=1,I18=1,J18=1,K18=1,L18=1,M18=1,N18=1,O18=1,P18=1,Q18=1,R18=1,S18=1,T18=1,U18=1,V18=1,W18=1),1,ROUND(SUM(F18:W18)/$C$4,2))</f>
        <v>#DIV/0!</v>
      </c>
      <c r="AC18" s="245">
        <f>COUNTIF(F18:W18,"=1")</f>
        <v>0</v>
      </c>
      <c r="AD18" s="246" t="e">
        <f>IF(OR(F18=1,G18=1,H18=1,I18=1,J18=1,K18=1,L18=1,M18=1,N18=1,O18=1,P18=1,Q18=1,R18=1,S18=1,T18=1,U18=1,V18=1,W18=1),1,ROUND(SUM(F18:W18)/$C$4,0))</f>
        <v>#DIV/0!</v>
      </c>
    </row>
    <row r="19" spans="1:30" ht="17.100000000000001" customHeight="1" x14ac:dyDescent="0.25">
      <c r="A19" s="238">
        <v>14</v>
      </c>
      <c r="B19" s="876">
        <f>Ditari!B44</f>
        <v>0</v>
      </c>
      <c r="C19" s="877"/>
      <c r="D19" s="236">
        <f>Ditari!D44</f>
        <v>0</v>
      </c>
      <c r="E19" s="367" t="s">
        <v>39</v>
      </c>
      <c r="F19" s="481" t="str">
        <f>Ditari!F46</f>
        <v/>
      </c>
      <c r="G19" s="481" t="str">
        <f>Ditari!G46</f>
        <v/>
      </c>
      <c r="H19" s="481" t="str">
        <f>Ditari!H46</f>
        <v/>
      </c>
      <c r="I19" s="481" t="str">
        <f>Ditari!I46</f>
        <v/>
      </c>
      <c r="J19" s="481" t="str">
        <f>Ditari!J46</f>
        <v/>
      </c>
      <c r="K19" s="481" t="str">
        <f>Ditari!K46</f>
        <v/>
      </c>
      <c r="L19" s="481" t="str">
        <f>Ditari!L46</f>
        <v/>
      </c>
      <c r="M19" s="481" t="str">
        <f>Ditari!M46</f>
        <v/>
      </c>
      <c r="N19" s="481" t="str">
        <f>Ditari!N46</f>
        <v/>
      </c>
      <c r="O19" s="481" t="str">
        <f>Ditari!O46</f>
        <v/>
      </c>
      <c r="P19" s="481" t="str">
        <f>Ditari!P46</f>
        <v/>
      </c>
      <c r="Q19" s="481" t="str">
        <f>Ditari!Q46</f>
        <v/>
      </c>
      <c r="R19" s="481" t="str">
        <f>Ditari!R46</f>
        <v/>
      </c>
      <c r="S19" s="481" t="str">
        <f>Ditari!S46</f>
        <v/>
      </c>
      <c r="T19" s="481" t="str">
        <f>Ditari!T46</f>
        <v/>
      </c>
      <c r="U19" s="481" t="str">
        <f>Ditari!U46</f>
        <v/>
      </c>
      <c r="V19" s="481" t="str">
        <f>Ditari!V46</f>
        <v/>
      </c>
      <c r="W19" s="481" t="str">
        <f>Ditari!W46</f>
        <v/>
      </c>
      <c r="X19" s="210"/>
      <c r="Y19" s="210"/>
      <c r="Z19" s="243" t="str">
        <f>IFERROR(ROUND(AVERAGE('Perioda 1'!X20+'Perioda 2'!X20),0),"")</f>
        <v/>
      </c>
      <c r="AA19" s="244" t="str">
        <f>IFERROR(ROUND(AVERAGE('Perioda 1'!Y20+'Perioda 2'!Y20),0),"")</f>
        <v/>
      </c>
      <c r="AB19" s="583" t="e">
        <f t="shared" si="2"/>
        <v>#DIV/0!</v>
      </c>
      <c r="AC19" s="245">
        <f t="shared" si="0"/>
        <v>0</v>
      </c>
      <c r="AD19" s="246" t="e">
        <f t="shared" si="1"/>
        <v>#DIV/0!</v>
      </c>
    </row>
    <row r="20" spans="1:30" ht="17.100000000000001" customHeight="1" x14ac:dyDescent="0.25">
      <c r="A20" s="238">
        <v>15</v>
      </c>
      <c r="B20" s="876">
        <f>Ditari!B47</f>
        <v>0</v>
      </c>
      <c r="C20" s="877"/>
      <c r="D20" s="236">
        <f>Ditari!D47</f>
        <v>0</v>
      </c>
      <c r="E20" s="367" t="s">
        <v>39</v>
      </c>
      <c r="F20" s="481" t="str">
        <f>Ditari!F49</f>
        <v/>
      </c>
      <c r="G20" s="481" t="str">
        <f>Ditari!G49</f>
        <v/>
      </c>
      <c r="H20" s="481" t="str">
        <f>Ditari!H49</f>
        <v/>
      </c>
      <c r="I20" s="481" t="str">
        <f>Ditari!I49</f>
        <v/>
      </c>
      <c r="J20" s="481" t="str">
        <f>Ditari!J49</f>
        <v/>
      </c>
      <c r="K20" s="481" t="str">
        <f>Ditari!K49</f>
        <v/>
      </c>
      <c r="L20" s="481" t="str">
        <f>Ditari!L49</f>
        <v/>
      </c>
      <c r="M20" s="481" t="str">
        <f>Ditari!M49</f>
        <v/>
      </c>
      <c r="N20" s="481" t="str">
        <f>Ditari!N49</f>
        <v/>
      </c>
      <c r="O20" s="481" t="str">
        <f>Ditari!O49</f>
        <v/>
      </c>
      <c r="P20" s="481" t="str">
        <f>Ditari!P49</f>
        <v/>
      </c>
      <c r="Q20" s="481" t="str">
        <f>Ditari!Q49</f>
        <v/>
      </c>
      <c r="R20" s="481" t="str">
        <f>Ditari!R49</f>
        <v/>
      </c>
      <c r="S20" s="481" t="str">
        <f>Ditari!S49</f>
        <v/>
      </c>
      <c r="T20" s="481" t="str">
        <f>Ditari!T49</f>
        <v/>
      </c>
      <c r="U20" s="481" t="str">
        <f>Ditari!U49</f>
        <v/>
      </c>
      <c r="V20" s="481" t="str">
        <f>Ditari!V49</f>
        <v/>
      </c>
      <c r="W20" s="481" t="str">
        <f>Ditari!W49</f>
        <v/>
      </c>
      <c r="X20" s="210"/>
      <c r="Y20" s="210"/>
      <c r="Z20" s="243" t="str">
        <f>IFERROR(ROUND(AVERAGE('Perioda 1'!X21+'Perioda 2'!X21),0),"")</f>
        <v/>
      </c>
      <c r="AA20" s="244" t="str">
        <f>IFERROR(ROUND(AVERAGE('Perioda 1'!Y21+'Perioda 2'!Y21),0),"")</f>
        <v/>
      </c>
      <c r="AB20" s="583" t="e">
        <f t="shared" si="2"/>
        <v>#DIV/0!</v>
      </c>
      <c r="AC20" s="245">
        <f t="shared" si="0"/>
        <v>0</v>
      </c>
      <c r="AD20" s="246" t="e">
        <f t="shared" si="1"/>
        <v>#DIV/0!</v>
      </c>
    </row>
    <row r="21" spans="1:30" ht="17.100000000000001" customHeight="1" x14ac:dyDescent="0.25">
      <c r="A21" s="238">
        <v>16</v>
      </c>
      <c r="B21" s="876">
        <f>Ditari!B50</f>
        <v>0</v>
      </c>
      <c r="C21" s="877"/>
      <c r="D21" s="236">
        <f>Ditari!D50</f>
        <v>0</v>
      </c>
      <c r="E21" s="367" t="s">
        <v>39</v>
      </c>
      <c r="F21" s="481" t="str">
        <f>Ditari!F52</f>
        <v/>
      </c>
      <c r="G21" s="481" t="str">
        <f>Ditari!G52</f>
        <v/>
      </c>
      <c r="H21" s="481" t="str">
        <f>Ditari!H52</f>
        <v/>
      </c>
      <c r="I21" s="481" t="str">
        <f>Ditari!I52</f>
        <v/>
      </c>
      <c r="J21" s="481" t="str">
        <f>Ditari!J52</f>
        <v/>
      </c>
      <c r="K21" s="481" t="str">
        <f>Ditari!K52</f>
        <v/>
      </c>
      <c r="L21" s="481" t="str">
        <f>Ditari!L52</f>
        <v/>
      </c>
      <c r="M21" s="481" t="str">
        <f>Ditari!M52</f>
        <v/>
      </c>
      <c r="N21" s="481" t="str">
        <f>Ditari!N52</f>
        <v/>
      </c>
      <c r="O21" s="481" t="str">
        <f>Ditari!O52</f>
        <v/>
      </c>
      <c r="P21" s="481" t="str">
        <f>Ditari!P52</f>
        <v/>
      </c>
      <c r="Q21" s="481" t="str">
        <f>Ditari!Q52</f>
        <v/>
      </c>
      <c r="R21" s="481" t="str">
        <f>Ditari!R52</f>
        <v/>
      </c>
      <c r="S21" s="481" t="str">
        <f>Ditari!S52</f>
        <v/>
      </c>
      <c r="T21" s="481" t="str">
        <f>Ditari!T52</f>
        <v/>
      </c>
      <c r="U21" s="481" t="str">
        <f>Ditari!U52</f>
        <v/>
      </c>
      <c r="V21" s="481" t="str">
        <f>Ditari!V52</f>
        <v/>
      </c>
      <c r="W21" s="481" t="str">
        <f>Ditari!W52</f>
        <v/>
      </c>
      <c r="X21" s="210"/>
      <c r="Y21" s="210"/>
      <c r="Z21" s="243" t="str">
        <f>IFERROR(ROUND(AVERAGE('Perioda 1'!X22+'Perioda 2'!X22),0),"")</f>
        <v/>
      </c>
      <c r="AA21" s="244" t="str">
        <f>IFERROR(ROUND(AVERAGE('Perioda 1'!Y22+'Perioda 2'!Y22),0),"")</f>
        <v/>
      </c>
      <c r="AB21" s="583" t="e">
        <f t="shared" si="2"/>
        <v>#DIV/0!</v>
      </c>
      <c r="AC21" s="245">
        <f t="shared" si="0"/>
        <v>0</v>
      </c>
      <c r="AD21" s="246" t="e">
        <f t="shared" si="1"/>
        <v>#DIV/0!</v>
      </c>
    </row>
    <row r="22" spans="1:30" ht="17.100000000000001" customHeight="1" x14ac:dyDescent="0.25">
      <c r="A22" s="238">
        <v>17</v>
      </c>
      <c r="B22" s="876">
        <f>Ditari!B53</f>
        <v>0</v>
      </c>
      <c r="C22" s="877"/>
      <c r="D22" s="236">
        <f>Ditari!D53</f>
        <v>0</v>
      </c>
      <c r="E22" s="367" t="s">
        <v>39</v>
      </c>
      <c r="F22" s="481" t="str">
        <f>Ditari!F55</f>
        <v/>
      </c>
      <c r="G22" s="481" t="str">
        <f>Ditari!G55</f>
        <v/>
      </c>
      <c r="H22" s="481" t="str">
        <f>Ditari!H55</f>
        <v/>
      </c>
      <c r="I22" s="481" t="str">
        <f>Ditari!I55</f>
        <v/>
      </c>
      <c r="J22" s="481" t="str">
        <f>Ditari!J55</f>
        <v/>
      </c>
      <c r="K22" s="481" t="str">
        <f>Ditari!K55</f>
        <v/>
      </c>
      <c r="L22" s="481" t="str">
        <f>Ditari!L55</f>
        <v/>
      </c>
      <c r="M22" s="481" t="str">
        <f>Ditari!M55</f>
        <v/>
      </c>
      <c r="N22" s="481" t="str">
        <f>Ditari!N55</f>
        <v/>
      </c>
      <c r="O22" s="481" t="str">
        <f>Ditari!O55</f>
        <v/>
      </c>
      <c r="P22" s="481" t="str">
        <f>Ditari!P55</f>
        <v/>
      </c>
      <c r="Q22" s="481" t="str">
        <f>Ditari!Q55</f>
        <v/>
      </c>
      <c r="R22" s="481" t="str">
        <f>Ditari!R55</f>
        <v/>
      </c>
      <c r="S22" s="481" t="str">
        <f>Ditari!S55</f>
        <v/>
      </c>
      <c r="T22" s="481" t="str">
        <f>Ditari!T55</f>
        <v/>
      </c>
      <c r="U22" s="481" t="str">
        <f>Ditari!U55</f>
        <v/>
      </c>
      <c r="V22" s="481" t="str">
        <f>Ditari!V55</f>
        <v/>
      </c>
      <c r="W22" s="481" t="str">
        <f>Ditari!W55</f>
        <v/>
      </c>
      <c r="X22" s="210"/>
      <c r="Y22" s="210"/>
      <c r="Z22" s="243" t="str">
        <f>IFERROR(ROUND(AVERAGE('Perioda 1'!X23+'Perioda 2'!X23),0),"")</f>
        <v/>
      </c>
      <c r="AA22" s="244" t="str">
        <f>IFERROR(ROUND(AVERAGE('Perioda 1'!Y23+'Perioda 2'!Y23),0),"")</f>
        <v/>
      </c>
      <c r="AB22" s="583" t="e">
        <f t="shared" si="2"/>
        <v>#DIV/0!</v>
      </c>
      <c r="AC22" s="245">
        <f t="shared" si="0"/>
        <v>0</v>
      </c>
      <c r="AD22" s="246" t="e">
        <f t="shared" si="1"/>
        <v>#DIV/0!</v>
      </c>
    </row>
    <row r="23" spans="1:30" ht="17.100000000000001" customHeight="1" x14ac:dyDescent="0.25">
      <c r="A23" s="238">
        <v>18</v>
      </c>
      <c r="B23" s="876">
        <f>Ditari!B56</f>
        <v>0</v>
      </c>
      <c r="C23" s="877"/>
      <c r="D23" s="236">
        <f>Ditari!D56</f>
        <v>0</v>
      </c>
      <c r="E23" s="367" t="s">
        <v>39</v>
      </c>
      <c r="F23" s="481" t="str">
        <f>Ditari!F58</f>
        <v/>
      </c>
      <c r="G23" s="481" t="str">
        <f>Ditari!G58</f>
        <v/>
      </c>
      <c r="H23" s="481" t="str">
        <f>Ditari!H58</f>
        <v/>
      </c>
      <c r="I23" s="481" t="str">
        <f>Ditari!I58</f>
        <v/>
      </c>
      <c r="J23" s="481" t="str">
        <f>Ditari!J58</f>
        <v/>
      </c>
      <c r="K23" s="481" t="str">
        <f>Ditari!K58</f>
        <v/>
      </c>
      <c r="L23" s="481" t="str">
        <f>Ditari!L58</f>
        <v/>
      </c>
      <c r="M23" s="481" t="str">
        <f>Ditari!M58</f>
        <v/>
      </c>
      <c r="N23" s="481" t="str">
        <f>Ditari!N58</f>
        <v/>
      </c>
      <c r="O23" s="481" t="str">
        <f>Ditari!O58</f>
        <v/>
      </c>
      <c r="P23" s="481" t="str">
        <f>Ditari!P58</f>
        <v/>
      </c>
      <c r="Q23" s="481" t="str">
        <f>Ditari!Q58</f>
        <v/>
      </c>
      <c r="R23" s="481" t="str">
        <f>Ditari!R58</f>
        <v/>
      </c>
      <c r="S23" s="481" t="str">
        <f>Ditari!S58</f>
        <v/>
      </c>
      <c r="T23" s="481" t="str">
        <f>Ditari!T58</f>
        <v/>
      </c>
      <c r="U23" s="481" t="str">
        <f>Ditari!U58</f>
        <v/>
      </c>
      <c r="V23" s="481" t="str">
        <f>Ditari!V58</f>
        <v/>
      </c>
      <c r="W23" s="481" t="str">
        <f>Ditari!W58</f>
        <v/>
      </c>
      <c r="X23" s="210"/>
      <c r="Y23" s="210"/>
      <c r="Z23" s="243" t="str">
        <f>IFERROR(ROUND(AVERAGE('Perioda 1'!X24+'Perioda 2'!X24),0),"")</f>
        <v/>
      </c>
      <c r="AA23" s="244" t="str">
        <f>IFERROR(ROUND(AVERAGE('Perioda 1'!Y24+'Perioda 2'!Y24),0),"")</f>
        <v/>
      </c>
      <c r="AB23" s="583" t="e">
        <f t="shared" si="2"/>
        <v>#DIV/0!</v>
      </c>
      <c r="AC23" s="245">
        <f t="shared" si="0"/>
        <v>0</v>
      </c>
      <c r="AD23" s="246" t="e">
        <f t="shared" si="1"/>
        <v>#DIV/0!</v>
      </c>
    </row>
    <row r="24" spans="1:30" ht="17.100000000000001" customHeight="1" x14ac:dyDescent="0.25">
      <c r="A24" s="238">
        <v>19</v>
      </c>
      <c r="B24" s="876">
        <f>Ditari!B59</f>
        <v>0</v>
      </c>
      <c r="C24" s="877"/>
      <c r="D24" s="236">
        <f>Ditari!D59</f>
        <v>0</v>
      </c>
      <c r="E24" s="367" t="s">
        <v>39</v>
      </c>
      <c r="F24" s="481" t="str">
        <f>Ditari!F61</f>
        <v/>
      </c>
      <c r="G24" s="481" t="str">
        <f>Ditari!G61</f>
        <v/>
      </c>
      <c r="H24" s="481" t="str">
        <f>Ditari!H61</f>
        <v/>
      </c>
      <c r="I24" s="481" t="str">
        <f>Ditari!I61</f>
        <v/>
      </c>
      <c r="J24" s="481" t="str">
        <f>Ditari!J61</f>
        <v/>
      </c>
      <c r="K24" s="481" t="str">
        <f>Ditari!K61</f>
        <v/>
      </c>
      <c r="L24" s="481" t="str">
        <f>Ditari!L61</f>
        <v/>
      </c>
      <c r="M24" s="481" t="str">
        <f>Ditari!M61</f>
        <v/>
      </c>
      <c r="N24" s="481" t="str">
        <f>Ditari!N61</f>
        <v/>
      </c>
      <c r="O24" s="481" t="str">
        <f>Ditari!O61</f>
        <v/>
      </c>
      <c r="P24" s="481" t="str">
        <f>Ditari!P61</f>
        <v/>
      </c>
      <c r="Q24" s="481" t="str">
        <f>Ditari!Q61</f>
        <v/>
      </c>
      <c r="R24" s="481" t="str">
        <f>Ditari!R61</f>
        <v/>
      </c>
      <c r="S24" s="481" t="str">
        <f>Ditari!S61</f>
        <v/>
      </c>
      <c r="T24" s="481" t="str">
        <f>Ditari!T61</f>
        <v/>
      </c>
      <c r="U24" s="481" t="str">
        <f>Ditari!U61</f>
        <v/>
      </c>
      <c r="V24" s="481" t="str">
        <f>Ditari!V61</f>
        <v/>
      </c>
      <c r="W24" s="481" t="str">
        <f>Ditari!W61</f>
        <v/>
      </c>
      <c r="X24" s="210"/>
      <c r="Y24" s="210"/>
      <c r="Z24" s="243" t="str">
        <f>IFERROR(ROUND(AVERAGE('Perioda 1'!X25+'Perioda 2'!X25),0),"")</f>
        <v/>
      </c>
      <c r="AA24" s="244" t="str">
        <f>IFERROR(ROUND(AVERAGE('Perioda 1'!Y25+'Perioda 2'!Y25),0),"")</f>
        <v/>
      </c>
      <c r="AB24" s="583" t="e">
        <f t="shared" si="2"/>
        <v>#DIV/0!</v>
      </c>
      <c r="AC24" s="245">
        <f t="shared" si="0"/>
        <v>0</v>
      </c>
      <c r="AD24" s="246" t="e">
        <f t="shared" si="1"/>
        <v>#DIV/0!</v>
      </c>
    </row>
    <row r="25" spans="1:30" ht="17.100000000000001" customHeight="1" x14ac:dyDescent="0.25">
      <c r="A25" s="238">
        <v>20</v>
      </c>
      <c r="B25" s="876">
        <f>Ditari!B62</f>
        <v>0</v>
      </c>
      <c r="C25" s="877"/>
      <c r="D25" s="236">
        <f>Ditari!D62</f>
        <v>0</v>
      </c>
      <c r="E25" s="367" t="s">
        <v>39</v>
      </c>
      <c r="F25" s="481" t="str">
        <f>Ditari!F64</f>
        <v/>
      </c>
      <c r="G25" s="481" t="str">
        <f>Ditari!G64</f>
        <v/>
      </c>
      <c r="H25" s="481" t="str">
        <f>Ditari!H64</f>
        <v/>
      </c>
      <c r="I25" s="481" t="str">
        <f>Ditari!I64</f>
        <v/>
      </c>
      <c r="J25" s="481" t="str">
        <f>Ditari!J64</f>
        <v/>
      </c>
      <c r="K25" s="481" t="str">
        <f>Ditari!K64</f>
        <v/>
      </c>
      <c r="L25" s="481" t="str">
        <f>Ditari!L64</f>
        <v/>
      </c>
      <c r="M25" s="481" t="str">
        <f>Ditari!M64</f>
        <v/>
      </c>
      <c r="N25" s="481" t="str">
        <f>Ditari!N64</f>
        <v/>
      </c>
      <c r="O25" s="481" t="str">
        <f>Ditari!O64</f>
        <v/>
      </c>
      <c r="P25" s="481" t="str">
        <f>Ditari!P64</f>
        <v/>
      </c>
      <c r="Q25" s="481" t="str">
        <f>Ditari!Q64</f>
        <v/>
      </c>
      <c r="R25" s="481" t="str">
        <f>Ditari!R64</f>
        <v/>
      </c>
      <c r="S25" s="481" t="str">
        <f>Ditari!S64</f>
        <v/>
      </c>
      <c r="T25" s="481" t="str">
        <f>Ditari!T64</f>
        <v/>
      </c>
      <c r="U25" s="481" t="str">
        <f>Ditari!U64</f>
        <v/>
      </c>
      <c r="V25" s="481" t="str">
        <f>Ditari!V64</f>
        <v/>
      </c>
      <c r="W25" s="481" t="str">
        <f>Ditari!W64</f>
        <v/>
      </c>
      <c r="X25" s="210"/>
      <c r="Y25" s="210"/>
      <c r="Z25" s="243" t="str">
        <f>IFERROR(ROUND(AVERAGE('Perioda 1'!X26+'Perioda 2'!X26),0),"")</f>
        <v/>
      </c>
      <c r="AA25" s="244" t="str">
        <f>IFERROR(ROUND(AVERAGE('Perioda 1'!Y26+'Perioda 2'!Y26),0),"")</f>
        <v/>
      </c>
      <c r="AB25" s="583" t="e">
        <f t="shared" si="2"/>
        <v>#DIV/0!</v>
      </c>
      <c r="AC25" s="245">
        <f t="shared" si="0"/>
        <v>0</v>
      </c>
      <c r="AD25" s="246" t="e">
        <f t="shared" si="1"/>
        <v>#DIV/0!</v>
      </c>
    </row>
    <row r="26" spans="1:30" ht="17.100000000000001" customHeight="1" x14ac:dyDescent="0.25">
      <c r="A26" s="238">
        <v>21</v>
      </c>
      <c r="B26" s="876">
        <f>Ditari!B65</f>
        <v>0</v>
      </c>
      <c r="C26" s="877"/>
      <c r="D26" s="236">
        <f>Ditari!D65</f>
        <v>0</v>
      </c>
      <c r="E26" s="367" t="s">
        <v>39</v>
      </c>
      <c r="F26" s="481" t="str">
        <f>Ditari!F67</f>
        <v/>
      </c>
      <c r="G26" s="481" t="str">
        <f>Ditari!G67</f>
        <v/>
      </c>
      <c r="H26" s="481" t="str">
        <f>Ditari!H67</f>
        <v/>
      </c>
      <c r="I26" s="481" t="str">
        <f>Ditari!I67</f>
        <v/>
      </c>
      <c r="J26" s="481" t="str">
        <f>Ditari!J67</f>
        <v/>
      </c>
      <c r="K26" s="481" t="str">
        <f>Ditari!K67</f>
        <v/>
      </c>
      <c r="L26" s="481" t="str">
        <f>Ditari!L67</f>
        <v/>
      </c>
      <c r="M26" s="481" t="str">
        <f>Ditari!M67</f>
        <v/>
      </c>
      <c r="N26" s="481" t="str">
        <f>Ditari!N67</f>
        <v/>
      </c>
      <c r="O26" s="481" t="str">
        <f>Ditari!O67</f>
        <v/>
      </c>
      <c r="P26" s="481" t="str">
        <f>Ditari!P67</f>
        <v/>
      </c>
      <c r="Q26" s="481" t="str">
        <f>Ditari!Q67</f>
        <v/>
      </c>
      <c r="R26" s="481" t="str">
        <f>Ditari!R67</f>
        <v/>
      </c>
      <c r="S26" s="481" t="str">
        <f>Ditari!S67</f>
        <v/>
      </c>
      <c r="T26" s="481" t="str">
        <f>Ditari!T67</f>
        <v/>
      </c>
      <c r="U26" s="481" t="str">
        <f>Ditari!U67</f>
        <v/>
      </c>
      <c r="V26" s="481" t="str">
        <f>Ditari!V67</f>
        <v/>
      </c>
      <c r="W26" s="481" t="str">
        <f>Ditari!W67</f>
        <v/>
      </c>
      <c r="X26" s="210"/>
      <c r="Y26" s="210"/>
      <c r="Z26" s="243" t="str">
        <f>IFERROR(ROUND(AVERAGE('Perioda 1'!X27+'Perioda 2'!X27),0),"")</f>
        <v/>
      </c>
      <c r="AA26" s="244" t="str">
        <f>IFERROR(ROUND(AVERAGE('Perioda 1'!Y27+'Perioda 2'!Y27),0),"")</f>
        <v/>
      </c>
      <c r="AB26" s="583" t="e">
        <f t="shared" si="2"/>
        <v>#DIV/0!</v>
      </c>
      <c r="AC26" s="245">
        <f t="shared" si="0"/>
        <v>0</v>
      </c>
      <c r="AD26" s="246" t="e">
        <f t="shared" si="1"/>
        <v>#DIV/0!</v>
      </c>
    </row>
    <row r="27" spans="1:30" ht="17.100000000000001" customHeight="1" x14ac:dyDescent="0.25">
      <c r="A27" s="238">
        <v>22</v>
      </c>
      <c r="B27" s="876">
        <f>Ditari!B68</f>
        <v>0</v>
      </c>
      <c r="C27" s="877"/>
      <c r="D27" s="236">
        <f>Ditari!D68</f>
        <v>0</v>
      </c>
      <c r="E27" s="367" t="s">
        <v>39</v>
      </c>
      <c r="F27" s="481" t="str">
        <f>Ditari!F70</f>
        <v/>
      </c>
      <c r="G27" s="481" t="str">
        <f>Ditari!G70</f>
        <v/>
      </c>
      <c r="H27" s="481" t="str">
        <f>Ditari!H70</f>
        <v/>
      </c>
      <c r="I27" s="481" t="str">
        <f>Ditari!I70</f>
        <v/>
      </c>
      <c r="J27" s="481" t="str">
        <f>Ditari!J70</f>
        <v/>
      </c>
      <c r="K27" s="481" t="str">
        <f>Ditari!K70</f>
        <v/>
      </c>
      <c r="L27" s="481" t="str">
        <f>Ditari!L70</f>
        <v/>
      </c>
      <c r="M27" s="481" t="str">
        <f>Ditari!M70</f>
        <v/>
      </c>
      <c r="N27" s="481" t="str">
        <f>Ditari!N70</f>
        <v/>
      </c>
      <c r="O27" s="481" t="str">
        <f>Ditari!O70</f>
        <v/>
      </c>
      <c r="P27" s="481" t="str">
        <f>Ditari!P70</f>
        <v/>
      </c>
      <c r="Q27" s="481" t="str">
        <f>Ditari!Q70</f>
        <v/>
      </c>
      <c r="R27" s="481" t="str">
        <f>Ditari!R70</f>
        <v/>
      </c>
      <c r="S27" s="481" t="str">
        <f>Ditari!S70</f>
        <v/>
      </c>
      <c r="T27" s="481" t="str">
        <f>Ditari!T70</f>
        <v/>
      </c>
      <c r="U27" s="481" t="str">
        <f>Ditari!U70</f>
        <v/>
      </c>
      <c r="V27" s="481" t="str">
        <f>Ditari!V70</f>
        <v/>
      </c>
      <c r="W27" s="481" t="str">
        <f>Ditari!W70</f>
        <v/>
      </c>
      <c r="X27" s="210"/>
      <c r="Y27" s="210"/>
      <c r="Z27" s="243" t="str">
        <f>IFERROR(ROUND(AVERAGE('Perioda 1'!X28+'Perioda 2'!X28),0),"")</f>
        <v/>
      </c>
      <c r="AA27" s="244" t="str">
        <f>IFERROR(ROUND(AVERAGE('Perioda 1'!Y28+'Perioda 2'!Y28),0),"")</f>
        <v/>
      </c>
      <c r="AB27" s="583" t="e">
        <f t="shared" si="2"/>
        <v>#DIV/0!</v>
      </c>
      <c r="AC27" s="245">
        <f t="shared" si="0"/>
        <v>0</v>
      </c>
      <c r="AD27" s="246" t="e">
        <f t="shared" si="1"/>
        <v>#DIV/0!</v>
      </c>
    </row>
    <row r="28" spans="1:30" ht="17.100000000000001" customHeight="1" x14ac:dyDescent="0.25">
      <c r="A28" s="238">
        <v>23</v>
      </c>
      <c r="B28" s="876">
        <f>Ditari!B71</f>
        <v>0</v>
      </c>
      <c r="C28" s="877"/>
      <c r="D28" s="236">
        <f>Ditari!D71</f>
        <v>0</v>
      </c>
      <c r="E28" s="367" t="s">
        <v>39</v>
      </c>
      <c r="F28" s="481" t="str">
        <f>Ditari!F73</f>
        <v/>
      </c>
      <c r="G28" s="481" t="str">
        <f>Ditari!G73</f>
        <v/>
      </c>
      <c r="H28" s="481" t="str">
        <f>Ditari!H73</f>
        <v/>
      </c>
      <c r="I28" s="481" t="str">
        <f>Ditari!I73</f>
        <v/>
      </c>
      <c r="J28" s="481" t="str">
        <f>Ditari!J73</f>
        <v/>
      </c>
      <c r="K28" s="481" t="str">
        <f>Ditari!K73</f>
        <v/>
      </c>
      <c r="L28" s="481" t="str">
        <f>Ditari!L73</f>
        <v/>
      </c>
      <c r="M28" s="481" t="str">
        <f>Ditari!M73</f>
        <v/>
      </c>
      <c r="N28" s="481" t="str">
        <f>Ditari!N73</f>
        <v/>
      </c>
      <c r="O28" s="481" t="str">
        <f>Ditari!O73</f>
        <v/>
      </c>
      <c r="P28" s="481" t="str">
        <f>Ditari!P73</f>
        <v/>
      </c>
      <c r="Q28" s="481" t="str">
        <f>Ditari!Q73</f>
        <v/>
      </c>
      <c r="R28" s="481" t="str">
        <f>Ditari!R73</f>
        <v/>
      </c>
      <c r="S28" s="481" t="str">
        <f>Ditari!S73</f>
        <v/>
      </c>
      <c r="T28" s="481" t="str">
        <f>Ditari!T73</f>
        <v/>
      </c>
      <c r="U28" s="481" t="str">
        <f>Ditari!U73</f>
        <v/>
      </c>
      <c r="V28" s="481" t="str">
        <f>Ditari!V73</f>
        <v/>
      </c>
      <c r="W28" s="481" t="str">
        <f>Ditari!W73</f>
        <v/>
      </c>
      <c r="X28" s="210"/>
      <c r="Y28" s="210"/>
      <c r="Z28" s="243" t="str">
        <f>IFERROR(ROUND(AVERAGE('Perioda 1'!X29+'Perioda 2'!X29),0),"")</f>
        <v/>
      </c>
      <c r="AA28" s="244" t="str">
        <f>IFERROR(ROUND(AVERAGE('Perioda 1'!Y29+'Perioda 2'!Y29),0),"")</f>
        <v/>
      </c>
      <c r="AB28" s="583" t="e">
        <f t="shared" si="2"/>
        <v>#DIV/0!</v>
      </c>
      <c r="AC28" s="245">
        <f t="shared" si="0"/>
        <v>0</v>
      </c>
      <c r="AD28" s="246" t="e">
        <f t="shared" si="1"/>
        <v>#DIV/0!</v>
      </c>
    </row>
    <row r="29" spans="1:30" ht="17.100000000000001" customHeight="1" x14ac:dyDescent="0.25">
      <c r="A29" s="238">
        <v>24</v>
      </c>
      <c r="B29" s="876">
        <f>Ditari!B74</f>
        <v>0</v>
      </c>
      <c r="C29" s="877"/>
      <c r="D29" s="236">
        <f>Ditari!D74</f>
        <v>0</v>
      </c>
      <c r="E29" s="367" t="s">
        <v>39</v>
      </c>
      <c r="F29" s="481" t="str">
        <f>Ditari!F76</f>
        <v/>
      </c>
      <c r="G29" s="481" t="str">
        <f>Ditari!G76</f>
        <v/>
      </c>
      <c r="H29" s="481" t="str">
        <f>Ditari!H76</f>
        <v/>
      </c>
      <c r="I29" s="481" t="str">
        <f>Ditari!I76</f>
        <v/>
      </c>
      <c r="J29" s="481" t="str">
        <f>Ditari!J76</f>
        <v/>
      </c>
      <c r="K29" s="481" t="str">
        <f>Ditari!K76</f>
        <v/>
      </c>
      <c r="L29" s="481" t="str">
        <f>Ditari!L76</f>
        <v/>
      </c>
      <c r="M29" s="481" t="str">
        <f>Ditari!M76</f>
        <v/>
      </c>
      <c r="N29" s="481" t="str">
        <f>Ditari!N76</f>
        <v/>
      </c>
      <c r="O29" s="481" t="str">
        <f>Ditari!O76</f>
        <v/>
      </c>
      <c r="P29" s="481" t="str">
        <f>Ditari!P76</f>
        <v/>
      </c>
      <c r="Q29" s="481" t="str">
        <f>Ditari!Q76</f>
        <v/>
      </c>
      <c r="R29" s="481" t="str">
        <f>Ditari!R76</f>
        <v/>
      </c>
      <c r="S29" s="481" t="str">
        <f>Ditari!S76</f>
        <v/>
      </c>
      <c r="T29" s="481" t="str">
        <f>Ditari!T76</f>
        <v/>
      </c>
      <c r="U29" s="481" t="str">
        <f>Ditari!U76</f>
        <v/>
      </c>
      <c r="V29" s="481" t="str">
        <f>Ditari!V76</f>
        <v/>
      </c>
      <c r="W29" s="481" t="str">
        <f>Ditari!W76</f>
        <v/>
      </c>
      <c r="X29" s="210"/>
      <c r="Y29" s="210"/>
      <c r="Z29" s="243" t="str">
        <f>IFERROR(ROUND(AVERAGE('Perioda 1'!X30+'Perioda 2'!X30),0),"")</f>
        <v/>
      </c>
      <c r="AA29" s="244" t="str">
        <f>IFERROR(ROUND(AVERAGE('Perioda 1'!Y30+'Perioda 2'!Y30),0),"")</f>
        <v/>
      </c>
      <c r="AB29" s="583" t="e">
        <f t="shared" si="2"/>
        <v>#DIV/0!</v>
      </c>
      <c r="AC29" s="245">
        <f t="shared" si="0"/>
        <v>0</v>
      </c>
      <c r="AD29" s="246" t="e">
        <f t="shared" si="1"/>
        <v>#DIV/0!</v>
      </c>
    </row>
    <row r="30" spans="1:30" ht="17.100000000000001" customHeight="1" x14ac:dyDescent="0.25">
      <c r="A30" s="238">
        <v>25</v>
      </c>
      <c r="B30" s="876">
        <f>Ditari!B77</f>
        <v>0</v>
      </c>
      <c r="C30" s="877"/>
      <c r="D30" s="236">
        <f>Ditari!D77</f>
        <v>0</v>
      </c>
      <c r="E30" s="367" t="s">
        <v>39</v>
      </c>
      <c r="F30" s="481" t="str">
        <f>Ditari!F79</f>
        <v/>
      </c>
      <c r="G30" s="481" t="str">
        <f>Ditari!G79</f>
        <v/>
      </c>
      <c r="H30" s="481" t="str">
        <f>Ditari!H79</f>
        <v/>
      </c>
      <c r="I30" s="481" t="str">
        <f>Ditari!I79</f>
        <v/>
      </c>
      <c r="J30" s="481" t="str">
        <f>Ditari!J79</f>
        <v/>
      </c>
      <c r="K30" s="481" t="str">
        <f>Ditari!K79</f>
        <v/>
      </c>
      <c r="L30" s="481" t="str">
        <f>Ditari!L79</f>
        <v/>
      </c>
      <c r="M30" s="481" t="str">
        <f>Ditari!M79</f>
        <v/>
      </c>
      <c r="N30" s="481" t="str">
        <f>Ditari!N79</f>
        <v/>
      </c>
      <c r="O30" s="481" t="str">
        <f>Ditari!O79</f>
        <v/>
      </c>
      <c r="P30" s="481" t="str">
        <f>Ditari!P79</f>
        <v/>
      </c>
      <c r="Q30" s="481" t="str">
        <f>Ditari!Q79</f>
        <v/>
      </c>
      <c r="R30" s="481" t="str">
        <f>Ditari!R79</f>
        <v/>
      </c>
      <c r="S30" s="481" t="str">
        <f>Ditari!S79</f>
        <v/>
      </c>
      <c r="T30" s="481" t="str">
        <f>Ditari!T79</f>
        <v/>
      </c>
      <c r="U30" s="481" t="str">
        <f>Ditari!U79</f>
        <v/>
      </c>
      <c r="V30" s="481" t="str">
        <f>Ditari!V79</f>
        <v/>
      </c>
      <c r="W30" s="481" t="str">
        <f>Ditari!W79</f>
        <v/>
      </c>
      <c r="X30" s="210"/>
      <c r="Y30" s="210"/>
      <c r="Z30" s="243" t="str">
        <f>IFERROR(ROUND(AVERAGE('Perioda 1'!X31+'Perioda 2'!X31),0),"")</f>
        <v/>
      </c>
      <c r="AA30" s="244" t="str">
        <f>IFERROR(ROUND(AVERAGE('Perioda 1'!Y31+'Perioda 2'!Y31),0),"")</f>
        <v/>
      </c>
      <c r="AB30" s="583" t="e">
        <f t="shared" si="2"/>
        <v>#DIV/0!</v>
      </c>
      <c r="AC30" s="245">
        <f t="shared" si="0"/>
        <v>0</v>
      </c>
      <c r="AD30" s="246" t="e">
        <f t="shared" si="1"/>
        <v>#DIV/0!</v>
      </c>
    </row>
    <row r="31" spans="1:30" ht="17.100000000000001" customHeight="1" x14ac:dyDescent="0.25">
      <c r="A31" s="238">
        <v>26</v>
      </c>
      <c r="B31" s="876">
        <f>Ditari!B80</f>
        <v>0</v>
      </c>
      <c r="C31" s="877"/>
      <c r="D31" s="236">
        <f>Ditari!D80</f>
        <v>0</v>
      </c>
      <c r="E31" s="367" t="s">
        <v>39</v>
      </c>
      <c r="F31" s="481" t="str">
        <f>Ditari!F82</f>
        <v/>
      </c>
      <c r="G31" s="481" t="str">
        <f>Ditari!G82</f>
        <v/>
      </c>
      <c r="H31" s="481" t="str">
        <f>Ditari!H82</f>
        <v/>
      </c>
      <c r="I31" s="481" t="str">
        <f>Ditari!I82</f>
        <v/>
      </c>
      <c r="J31" s="481" t="str">
        <f>Ditari!J82</f>
        <v/>
      </c>
      <c r="K31" s="481" t="str">
        <f>Ditari!K82</f>
        <v/>
      </c>
      <c r="L31" s="481" t="str">
        <f>Ditari!L82</f>
        <v/>
      </c>
      <c r="M31" s="481" t="str">
        <f>Ditari!M82</f>
        <v/>
      </c>
      <c r="N31" s="481" t="str">
        <f>Ditari!N82</f>
        <v/>
      </c>
      <c r="O31" s="481" t="str">
        <f>Ditari!O82</f>
        <v/>
      </c>
      <c r="P31" s="481" t="str">
        <f>Ditari!P82</f>
        <v/>
      </c>
      <c r="Q31" s="481" t="str">
        <f>Ditari!Q82</f>
        <v/>
      </c>
      <c r="R31" s="481" t="str">
        <f>Ditari!R82</f>
        <v/>
      </c>
      <c r="S31" s="481" t="str">
        <f>Ditari!S82</f>
        <v/>
      </c>
      <c r="T31" s="481" t="str">
        <f>Ditari!T82</f>
        <v/>
      </c>
      <c r="U31" s="481" t="str">
        <f>Ditari!U82</f>
        <v/>
      </c>
      <c r="V31" s="481" t="str">
        <f>Ditari!V82</f>
        <v/>
      </c>
      <c r="W31" s="481" t="str">
        <f>Ditari!W82</f>
        <v/>
      </c>
      <c r="X31" s="210"/>
      <c r="Y31" s="210"/>
      <c r="Z31" s="243" t="str">
        <f>IFERROR(ROUND(AVERAGE('Perioda 1'!X32+'Perioda 2'!X32),0),"")</f>
        <v/>
      </c>
      <c r="AA31" s="244" t="str">
        <f>IFERROR(ROUND(AVERAGE('Perioda 1'!Y32+'Perioda 2'!Y32),0),"")</f>
        <v/>
      </c>
      <c r="AB31" s="583" t="e">
        <f t="shared" si="2"/>
        <v>#DIV/0!</v>
      </c>
      <c r="AC31" s="245">
        <f t="shared" si="0"/>
        <v>0</v>
      </c>
      <c r="AD31" s="246" t="e">
        <f t="shared" si="1"/>
        <v>#DIV/0!</v>
      </c>
    </row>
    <row r="32" spans="1:30" ht="17.100000000000001" customHeight="1" x14ac:dyDescent="0.25">
      <c r="A32" s="238">
        <v>27</v>
      </c>
      <c r="B32" s="876">
        <f>Ditari!B83</f>
        <v>0</v>
      </c>
      <c r="C32" s="877"/>
      <c r="D32" s="236">
        <f>Ditari!D83</f>
        <v>0</v>
      </c>
      <c r="E32" s="367" t="s">
        <v>39</v>
      </c>
      <c r="F32" s="481" t="str">
        <f>Ditari!F85</f>
        <v/>
      </c>
      <c r="G32" s="481" t="str">
        <f>Ditari!G85</f>
        <v/>
      </c>
      <c r="H32" s="481" t="str">
        <f>Ditari!H85</f>
        <v/>
      </c>
      <c r="I32" s="481" t="str">
        <f>Ditari!I85</f>
        <v/>
      </c>
      <c r="J32" s="481" t="str">
        <f>Ditari!J85</f>
        <v/>
      </c>
      <c r="K32" s="481" t="str">
        <f>Ditari!K85</f>
        <v/>
      </c>
      <c r="L32" s="481" t="str">
        <f>Ditari!L85</f>
        <v/>
      </c>
      <c r="M32" s="481" t="str">
        <f>Ditari!M85</f>
        <v/>
      </c>
      <c r="N32" s="481" t="str">
        <f>Ditari!N85</f>
        <v/>
      </c>
      <c r="O32" s="481" t="str">
        <f>Ditari!O85</f>
        <v/>
      </c>
      <c r="P32" s="481" t="str">
        <f>Ditari!P85</f>
        <v/>
      </c>
      <c r="Q32" s="481" t="str">
        <f>Ditari!Q85</f>
        <v/>
      </c>
      <c r="R32" s="481" t="str">
        <f>Ditari!R85</f>
        <v/>
      </c>
      <c r="S32" s="481" t="str">
        <f>Ditari!S85</f>
        <v/>
      </c>
      <c r="T32" s="481" t="str">
        <f>Ditari!T85</f>
        <v/>
      </c>
      <c r="U32" s="481" t="str">
        <f>Ditari!U85</f>
        <v/>
      </c>
      <c r="V32" s="481" t="str">
        <f>Ditari!V85</f>
        <v/>
      </c>
      <c r="W32" s="481" t="str">
        <f>Ditari!W85</f>
        <v/>
      </c>
      <c r="X32" s="210"/>
      <c r="Y32" s="210"/>
      <c r="Z32" s="243" t="str">
        <f>IFERROR(ROUND(AVERAGE('Perioda 1'!X33+'Perioda 2'!X33),0),"")</f>
        <v/>
      </c>
      <c r="AA32" s="244" t="str">
        <f>IFERROR(ROUND(AVERAGE('Perioda 1'!Y33+'Perioda 2'!Y33),0),"")</f>
        <v/>
      </c>
      <c r="AB32" s="583" t="e">
        <f t="shared" si="2"/>
        <v>#DIV/0!</v>
      </c>
      <c r="AC32" s="245">
        <f t="shared" si="0"/>
        <v>0</v>
      </c>
      <c r="AD32" s="246" t="e">
        <f t="shared" si="1"/>
        <v>#DIV/0!</v>
      </c>
    </row>
    <row r="33" spans="1:30" ht="17.100000000000001" customHeight="1" x14ac:dyDescent="0.25">
      <c r="A33" s="238">
        <v>28</v>
      </c>
      <c r="B33" s="876">
        <f>Ditari!B86</f>
        <v>0</v>
      </c>
      <c r="C33" s="877"/>
      <c r="D33" s="236">
        <f>Ditari!D86</f>
        <v>0</v>
      </c>
      <c r="E33" s="367" t="s">
        <v>39</v>
      </c>
      <c r="F33" s="481" t="str">
        <f>Ditari!F88</f>
        <v/>
      </c>
      <c r="G33" s="481" t="str">
        <f>Ditari!G88</f>
        <v/>
      </c>
      <c r="H33" s="481" t="str">
        <f>Ditari!H88</f>
        <v/>
      </c>
      <c r="I33" s="481" t="str">
        <f>Ditari!I88</f>
        <v/>
      </c>
      <c r="J33" s="481" t="str">
        <f>Ditari!J88</f>
        <v/>
      </c>
      <c r="K33" s="481" t="str">
        <f>Ditari!K88</f>
        <v/>
      </c>
      <c r="L33" s="481" t="str">
        <f>Ditari!L88</f>
        <v/>
      </c>
      <c r="M33" s="481" t="str">
        <f>Ditari!M88</f>
        <v/>
      </c>
      <c r="N33" s="481" t="str">
        <f>Ditari!N88</f>
        <v/>
      </c>
      <c r="O33" s="481" t="str">
        <f>Ditari!O88</f>
        <v/>
      </c>
      <c r="P33" s="481" t="str">
        <f>Ditari!P88</f>
        <v/>
      </c>
      <c r="Q33" s="481" t="str">
        <f>Ditari!Q88</f>
        <v/>
      </c>
      <c r="R33" s="481" t="str">
        <f>Ditari!R88</f>
        <v/>
      </c>
      <c r="S33" s="481" t="str">
        <f>Ditari!S88</f>
        <v/>
      </c>
      <c r="T33" s="481" t="str">
        <f>Ditari!T88</f>
        <v/>
      </c>
      <c r="U33" s="481" t="str">
        <f>Ditari!U88</f>
        <v/>
      </c>
      <c r="V33" s="481" t="str">
        <f>Ditari!V88</f>
        <v/>
      </c>
      <c r="W33" s="481" t="str">
        <f>Ditari!W88</f>
        <v/>
      </c>
      <c r="X33" s="210"/>
      <c r="Y33" s="210"/>
      <c r="Z33" s="243" t="str">
        <f>IFERROR(ROUND(AVERAGE('Perioda 1'!X34+'Perioda 2'!X34),0),"")</f>
        <v/>
      </c>
      <c r="AA33" s="244" t="str">
        <f>IFERROR(ROUND(AVERAGE('Perioda 1'!Y34+'Perioda 2'!Y34),0),"")</f>
        <v/>
      </c>
      <c r="AB33" s="583" t="e">
        <f t="shared" si="2"/>
        <v>#DIV/0!</v>
      </c>
      <c r="AC33" s="245">
        <f t="shared" si="0"/>
        <v>0</v>
      </c>
      <c r="AD33" s="246" t="e">
        <f t="shared" si="1"/>
        <v>#DIV/0!</v>
      </c>
    </row>
    <row r="34" spans="1:30" ht="17.100000000000001" customHeight="1" x14ac:dyDescent="0.25">
      <c r="A34" s="238">
        <v>29</v>
      </c>
      <c r="B34" s="876">
        <f>Ditari!B89</f>
        <v>0</v>
      </c>
      <c r="C34" s="877"/>
      <c r="D34" s="236">
        <f>Ditari!D89</f>
        <v>0</v>
      </c>
      <c r="E34" s="367" t="s">
        <v>39</v>
      </c>
      <c r="F34" s="481" t="str">
        <f>Ditari!F91</f>
        <v/>
      </c>
      <c r="G34" s="481" t="str">
        <f>Ditari!G91</f>
        <v/>
      </c>
      <c r="H34" s="481" t="str">
        <f>Ditari!H91</f>
        <v/>
      </c>
      <c r="I34" s="481" t="str">
        <f>Ditari!I91</f>
        <v/>
      </c>
      <c r="J34" s="481" t="str">
        <f>Ditari!J91</f>
        <v/>
      </c>
      <c r="K34" s="481" t="str">
        <f>Ditari!K91</f>
        <v/>
      </c>
      <c r="L34" s="481" t="str">
        <f>Ditari!L91</f>
        <v/>
      </c>
      <c r="M34" s="481" t="str">
        <f>Ditari!M91</f>
        <v/>
      </c>
      <c r="N34" s="481" t="str">
        <f>Ditari!N91</f>
        <v/>
      </c>
      <c r="O34" s="481" t="str">
        <f>Ditari!O91</f>
        <v/>
      </c>
      <c r="P34" s="481" t="str">
        <f>Ditari!P91</f>
        <v/>
      </c>
      <c r="Q34" s="481" t="str">
        <f>Ditari!Q91</f>
        <v/>
      </c>
      <c r="R34" s="481" t="str">
        <f>Ditari!R91</f>
        <v/>
      </c>
      <c r="S34" s="481" t="str">
        <f>Ditari!S91</f>
        <v/>
      </c>
      <c r="T34" s="481" t="str">
        <f>Ditari!T91</f>
        <v/>
      </c>
      <c r="U34" s="481" t="str">
        <f>Ditari!U91</f>
        <v/>
      </c>
      <c r="V34" s="481" t="str">
        <f>Ditari!V91</f>
        <v/>
      </c>
      <c r="W34" s="481" t="str">
        <f>Ditari!W91</f>
        <v/>
      </c>
      <c r="X34" s="210"/>
      <c r="Y34" s="210"/>
      <c r="Z34" s="243" t="str">
        <f>IFERROR(ROUND(AVERAGE('Perioda 1'!X35+'Perioda 2'!X35),0),"")</f>
        <v/>
      </c>
      <c r="AA34" s="244" t="str">
        <f>IFERROR(ROUND(AVERAGE('Perioda 1'!Y35+'Perioda 2'!Y35),0),"")</f>
        <v/>
      </c>
      <c r="AB34" s="583" t="e">
        <f t="shared" si="2"/>
        <v>#DIV/0!</v>
      </c>
      <c r="AC34" s="245">
        <f t="shared" si="0"/>
        <v>0</v>
      </c>
      <c r="AD34" s="246" t="e">
        <f t="shared" si="1"/>
        <v>#DIV/0!</v>
      </c>
    </row>
    <row r="35" spans="1:30" ht="17.100000000000001" customHeight="1" x14ac:dyDescent="0.25">
      <c r="A35" s="238">
        <v>30</v>
      </c>
      <c r="B35" s="876">
        <f>Ditari!B92</f>
        <v>0</v>
      </c>
      <c r="C35" s="877"/>
      <c r="D35" s="236">
        <f>Ditari!D92</f>
        <v>0</v>
      </c>
      <c r="E35" s="367" t="s">
        <v>39</v>
      </c>
      <c r="F35" s="481" t="str">
        <f>Ditari!F94</f>
        <v/>
      </c>
      <c r="G35" s="481" t="str">
        <f>Ditari!G94</f>
        <v/>
      </c>
      <c r="H35" s="481" t="str">
        <f>Ditari!H94</f>
        <v/>
      </c>
      <c r="I35" s="481" t="str">
        <f>Ditari!I94</f>
        <v/>
      </c>
      <c r="J35" s="481" t="str">
        <f>Ditari!J94</f>
        <v/>
      </c>
      <c r="K35" s="481" t="str">
        <f>Ditari!K94</f>
        <v/>
      </c>
      <c r="L35" s="481" t="str">
        <f>Ditari!L94</f>
        <v/>
      </c>
      <c r="M35" s="481" t="str">
        <f>Ditari!M94</f>
        <v/>
      </c>
      <c r="N35" s="481" t="str">
        <f>Ditari!N94</f>
        <v/>
      </c>
      <c r="O35" s="481" t="str">
        <f>Ditari!O94</f>
        <v/>
      </c>
      <c r="P35" s="481" t="str">
        <f>Ditari!P94</f>
        <v/>
      </c>
      <c r="Q35" s="481" t="str">
        <f>Ditari!Q94</f>
        <v/>
      </c>
      <c r="R35" s="481" t="str">
        <f>Ditari!R94</f>
        <v/>
      </c>
      <c r="S35" s="481" t="str">
        <f>Ditari!S94</f>
        <v/>
      </c>
      <c r="T35" s="481" t="str">
        <f>Ditari!T94</f>
        <v/>
      </c>
      <c r="U35" s="481" t="str">
        <f>Ditari!U94</f>
        <v/>
      </c>
      <c r="V35" s="481" t="str">
        <f>Ditari!V94</f>
        <v/>
      </c>
      <c r="W35" s="481" t="str">
        <f>Ditari!W94</f>
        <v/>
      </c>
      <c r="X35" s="210"/>
      <c r="Y35" s="210"/>
      <c r="Z35" s="243" t="str">
        <f>IFERROR(ROUND(AVERAGE('Perioda 1'!X36+'Perioda 2'!X36),0),"")</f>
        <v/>
      </c>
      <c r="AA35" s="244" t="str">
        <f>IFERROR(ROUND(AVERAGE('Perioda 1'!Y36+'Perioda 2'!Y36),0),"")</f>
        <v/>
      </c>
      <c r="AB35" s="583" t="e">
        <f t="shared" si="2"/>
        <v>#DIV/0!</v>
      </c>
      <c r="AC35" s="245">
        <f t="shared" si="0"/>
        <v>0</v>
      </c>
      <c r="AD35" s="246" t="e">
        <f t="shared" si="1"/>
        <v>#DIV/0!</v>
      </c>
    </row>
    <row r="36" spans="1:30" ht="17.100000000000001" customHeight="1" x14ac:dyDescent="0.25">
      <c r="A36" s="238">
        <v>31</v>
      </c>
      <c r="B36" s="876">
        <f>Ditari!B95</f>
        <v>0</v>
      </c>
      <c r="C36" s="877"/>
      <c r="D36" s="236">
        <f>Ditari!D95</f>
        <v>0</v>
      </c>
      <c r="E36" s="367" t="s">
        <v>39</v>
      </c>
      <c r="F36" s="481" t="str">
        <f>Ditari!F97</f>
        <v/>
      </c>
      <c r="G36" s="481" t="str">
        <f>Ditari!G97</f>
        <v/>
      </c>
      <c r="H36" s="481" t="str">
        <f>Ditari!H97</f>
        <v/>
      </c>
      <c r="I36" s="481" t="str">
        <f>Ditari!I97</f>
        <v/>
      </c>
      <c r="J36" s="481" t="str">
        <f>Ditari!J97</f>
        <v/>
      </c>
      <c r="K36" s="481" t="str">
        <f>Ditari!K97</f>
        <v/>
      </c>
      <c r="L36" s="481" t="str">
        <f>Ditari!L97</f>
        <v/>
      </c>
      <c r="M36" s="481" t="str">
        <f>Ditari!M97</f>
        <v/>
      </c>
      <c r="N36" s="481" t="str">
        <f>Ditari!N97</f>
        <v/>
      </c>
      <c r="O36" s="481" t="str">
        <f>Ditari!O97</f>
        <v/>
      </c>
      <c r="P36" s="481" t="str">
        <f>Ditari!P97</f>
        <v/>
      </c>
      <c r="Q36" s="481" t="str">
        <f>Ditari!Q97</f>
        <v/>
      </c>
      <c r="R36" s="481" t="str">
        <f>Ditari!R97</f>
        <v/>
      </c>
      <c r="S36" s="481" t="str">
        <f>Ditari!S97</f>
        <v/>
      </c>
      <c r="T36" s="481" t="str">
        <f>Ditari!T97</f>
        <v/>
      </c>
      <c r="U36" s="481" t="str">
        <f>Ditari!U97</f>
        <v/>
      </c>
      <c r="V36" s="481" t="str">
        <f>Ditari!V97</f>
        <v/>
      </c>
      <c r="W36" s="481" t="str">
        <f>Ditari!W97</f>
        <v/>
      </c>
      <c r="X36" s="210"/>
      <c r="Y36" s="210"/>
      <c r="Z36" s="243" t="str">
        <f>IFERROR(ROUND(AVERAGE('Perioda 1'!X37+'Perioda 2'!X37),0),"")</f>
        <v/>
      </c>
      <c r="AA36" s="244" t="str">
        <f>IFERROR(ROUND(AVERAGE('Perioda 1'!Y37+'Perioda 2'!Y37),0),"")</f>
        <v/>
      </c>
      <c r="AB36" s="583" t="e">
        <f t="shared" si="2"/>
        <v>#DIV/0!</v>
      </c>
      <c r="AC36" s="245">
        <f t="shared" si="0"/>
        <v>0</v>
      </c>
      <c r="AD36" s="246" t="e">
        <f t="shared" si="1"/>
        <v>#DIV/0!</v>
      </c>
    </row>
    <row r="37" spans="1:30" ht="17.100000000000001" customHeight="1" x14ac:dyDescent="0.25">
      <c r="A37" s="238">
        <v>32</v>
      </c>
      <c r="B37" s="876">
        <f>Ditari!B98</f>
        <v>0</v>
      </c>
      <c r="C37" s="877"/>
      <c r="D37" s="236">
        <f>Ditari!D98</f>
        <v>0</v>
      </c>
      <c r="E37" s="367" t="s">
        <v>39</v>
      </c>
      <c r="F37" s="481" t="str">
        <f>Ditari!F100</f>
        <v/>
      </c>
      <c r="G37" s="481" t="str">
        <f>Ditari!G100</f>
        <v/>
      </c>
      <c r="H37" s="481" t="str">
        <f>Ditari!H100</f>
        <v/>
      </c>
      <c r="I37" s="481" t="str">
        <f>Ditari!I100</f>
        <v/>
      </c>
      <c r="J37" s="481" t="str">
        <f>Ditari!J100</f>
        <v/>
      </c>
      <c r="K37" s="481" t="str">
        <f>Ditari!K100</f>
        <v/>
      </c>
      <c r="L37" s="481" t="str">
        <f>Ditari!L100</f>
        <v/>
      </c>
      <c r="M37" s="481" t="str">
        <f>Ditari!M100</f>
        <v/>
      </c>
      <c r="N37" s="481" t="str">
        <f>Ditari!N100</f>
        <v/>
      </c>
      <c r="O37" s="481" t="str">
        <f>Ditari!O100</f>
        <v/>
      </c>
      <c r="P37" s="481" t="str">
        <f>Ditari!P100</f>
        <v/>
      </c>
      <c r="Q37" s="481" t="str">
        <f>Ditari!Q100</f>
        <v/>
      </c>
      <c r="R37" s="481" t="str">
        <f>Ditari!R100</f>
        <v/>
      </c>
      <c r="S37" s="481" t="str">
        <f>Ditari!S100</f>
        <v/>
      </c>
      <c r="T37" s="481" t="str">
        <f>Ditari!T100</f>
        <v/>
      </c>
      <c r="U37" s="481" t="str">
        <f>Ditari!U100</f>
        <v/>
      </c>
      <c r="V37" s="481" t="str">
        <f>Ditari!V100</f>
        <v/>
      </c>
      <c r="W37" s="481" t="str">
        <f>Ditari!W100</f>
        <v/>
      </c>
      <c r="X37" s="210"/>
      <c r="Y37" s="210"/>
      <c r="Z37" s="243" t="str">
        <f>IFERROR(ROUND(AVERAGE('Perioda 1'!X38+'Perioda 2'!X38),0),"")</f>
        <v/>
      </c>
      <c r="AA37" s="244" t="str">
        <f>IFERROR(ROUND(AVERAGE('Perioda 1'!Y38+'Perioda 2'!Y38),0),"")</f>
        <v/>
      </c>
      <c r="AB37" s="583" t="e">
        <f t="shared" si="2"/>
        <v>#DIV/0!</v>
      </c>
      <c r="AC37" s="245">
        <f t="shared" si="0"/>
        <v>0</v>
      </c>
      <c r="AD37" s="246" t="e">
        <f t="shared" si="1"/>
        <v>#DIV/0!</v>
      </c>
    </row>
    <row r="38" spans="1:30" ht="17.100000000000001" customHeight="1" x14ac:dyDescent="0.25">
      <c r="A38" s="238">
        <v>33</v>
      </c>
      <c r="B38" s="876">
        <f>Ditari!B101</f>
        <v>0</v>
      </c>
      <c r="C38" s="877"/>
      <c r="D38" s="236">
        <f>Ditari!D101</f>
        <v>0</v>
      </c>
      <c r="E38" s="367" t="s">
        <v>39</v>
      </c>
      <c r="F38" s="481" t="str">
        <f>Ditari!F103</f>
        <v/>
      </c>
      <c r="G38" s="481" t="str">
        <f>Ditari!G103</f>
        <v/>
      </c>
      <c r="H38" s="481" t="str">
        <f>Ditari!H103</f>
        <v/>
      </c>
      <c r="I38" s="481" t="str">
        <f>Ditari!I103</f>
        <v/>
      </c>
      <c r="J38" s="481" t="str">
        <f>Ditari!J103</f>
        <v/>
      </c>
      <c r="K38" s="481" t="str">
        <f>Ditari!K103</f>
        <v/>
      </c>
      <c r="L38" s="481" t="str">
        <f>Ditari!L103</f>
        <v/>
      </c>
      <c r="M38" s="481" t="str">
        <f>Ditari!M103</f>
        <v/>
      </c>
      <c r="N38" s="481" t="str">
        <f>Ditari!N103</f>
        <v/>
      </c>
      <c r="O38" s="481" t="str">
        <f>Ditari!O103</f>
        <v/>
      </c>
      <c r="P38" s="481" t="str">
        <f>Ditari!P103</f>
        <v/>
      </c>
      <c r="Q38" s="481" t="str">
        <f>Ditari!Q103</f>
        <v/>
      </c>
      <c r="R38" s="481" t="str">
        <f>Ditari!R103</f>
        <v/>
      </c>
      <c r="S38" s="481" t="str">
        <f>Ditari!S103</f>
        <v/>
      </c>
      <c r="T38" s="481" t="str">
        <f>Ditari!T103</f>
        <v/>
      </c>
      <c r="U38" s="481" t="str">
        <f>Ditari!U103</f>
        <v/>
      </c>
      <c r="V38" s="481" t="str">
        <f>Ditari!V103</f>
        <v/>
      </c>
      <c r="W38" s="481" t="str">
        <f>Ditari!W103</f>
        <v/>
      </c>
      <c r="X38" s="210"/>
      <c r="Y38" s="210"/>
      <c r="Z38" s="243" t="str">
        <f>IFERROR(ROUND(AVERAGE('Perioda 1'!X39+'Perioda 2'!X39),0),"")</f>
        <v/>
      </c>
      <c r="AA38" s="244" t="str">
        <f>IFERROR(ROUND(AVERAGE('Perioda 1'!Y39+'Perioda 2'!Y39),0),"")</f>
        <v/>
      </c>
      <c r="AB38" s="583" t="e">
        <f t="shared" si="2"/>
        <v>#DIV/0!</v>
      </c>
      <c r="AC38" s="245">
        <f t="shared" si="0"/>
        <v>0</v>
      </c>
      <c r="AD38" s="246" t="e">
        <f t="shared" si="1"/>
        <v>#DIV/0!</v>
      </c>
    </row>
    <row r="39" spans="1:30" ht="17.100000000000001" customHeight="1" x14ac:dyDescent="0.25">
      <c r="A39" s="238">
        <v>34</v>
      </c>
      <c r="B39" s="876">
        <f>Ditari!B104</f>
        <v>0</v>
      </c>
      <c r="C39" s="877"/>
      <c r="D39" s="236">
        <f>Ditari!D104</f>
        <v>0</v>
      </c>
      <c r="E39" s="367" t="s">
        <v>39</v>
      </c>
      <c r="F39" s="481" t="str">
        <f>Ditari!F106</f>
        <v/>
      </c>
      <c r="G39" s="481" t="str">
        <f>Ditari!G106</f>
        <v/>
      </c>
      <c r="H39" s="481" t="str">
        <f>Ditari!H106</f>
        <v/>
      </c>
      <c r="I39" s="481" t="str">
        <f>Ditari!I106</f>
        <v/>
      </c>
      <c r="J39" s="481" t="str">
        <f>Ditari!J106</f>
        <v/>
      </c>
      <c r="K39" s="481" t="str">
        <f>Ditari!K106</f>
        <v/>
      </c>
      <c r="L39" s="481" t="str">
        <f>Ditari!L106</f>
        <v/>
      </c>
      <c r="M39" s="481" t="str">
        <f>Ditari!M106</f>
        <v/>
      </c>
      <c r="N39" s="481" t="str">
        <f>Ditari!N106</f>
        <v/>
      </c>
      <c r="O39" s="481" t="str">
        <f>Ditari!O106</f>
        <v/>
      </c>
      <c r="P39" s="481" t="str">
        <f>Ditari!P106</f>
        <v/>
      </c>
      <c r="Q39" s="481" t="str">
        <f>Ditari!Q106</f>
        <v/>
      </c>
      <c r="R39" s="481" t="str">
        <f>Ditari!R106</f>
        <v/>
      </c>
      <c r="S39" s="481" t="str">
        <f>Ditari!S106</f>
        <v/>
      </c>
      <c r="T39" s="481" t="str">
        <f>Ditari!T106</f>
        <v/>
      </c>
      <c r="U39" s="481" t="str">
        <f>Ditari!U106</f>
        <v/>
      </c>
      <c r="V39" s="481" t="str">
        <f>Ditari!V106</f>
        <v/>
      </c>
      <c r="W39" s="481" t="str">
        <f>Ditari!W106</f>
        <v/>
      </c>
      <c r="X39" s="210"/>
      <c r="Y39" s="210"/>
      <c r="Z39" s="243" t="str">
        <f>IFERROR(ROUND(AVERAGE('Perioda 1'!X40+'Perioda 2'!X40),0),"")</f>
        <v/>
      </c>
      <c r="AA39" s="244" t="str">
        <f>IFERROR(ROUND(AVERAGE('Perioda 1'!Y40+'Perioda 2'!Y40),0),"")</f>
        <v/>
      </c>
      <c r="AB39" s="583" t="e">
        <f t="shared" si="2"/>
        <v>#DIV/0!</v>
      </c>
      <c r="AC39" s="245">
        <f t="shared" si="0"/>
        <v>0</v>
      </c>
      <c r="AD39" s="246" t="e">
        <f t="shared" si="1"/>
        <v>#DIV/0!</v>
      </c>
    </row>
    <row r="40" spans="1:30" ht="17.100000000000001" customHeight="1" x14ac:dyDescent="0.25">
      <c r="A40" s="238">
        <v>35</v>
      </c>
      <c r="B40" s="876">
        <f>Ditari!B107</f>
        <v>0</v>
      </c>
      <c r="C40" s="877"/>
      <c r="D40" s="236">
        <f>Ditari!D107</f>
        <v>0</v>
      </c>
      <c r="E40" s="367" t="s">
        <v>39</v>
      </c>
      <c r="F40" s="481" t="str">
        <f>Ditari!F109</f>
        <v/>
      </c>
      <c r="G40" s="481" t="str">
        <f>Ditari!G109</f>
        <v/>
      </c>
      <c r="H40" s="481" t="str">
        <f>Ditari!H109</f>
        <v/>
      </c>
      <c r="I40" s="481" t="str">
        <f>Ditari!I109</f>
        <v/>
      </c>
      <c r="J40" s="481" t="str">
        <f>Ditari!J109</f>
        <v/>
      </c>
      <c r="K40" s="481" t="str">
        <f>Ditari!K109</f>
        <v/>
      </c>
      <c r="L40" s="481" t="str">
        <f>Ditari!L109</f>
        <v/>
      </c>
      <c r="M40" s="481" t="str">
        <f>Ditari!M109</f>
        <v/>
      </c>
      <c r="N40" s="481" t="str">
        <f>Ditari!N109</f>
        <v/>
      </c>
      <c r="O40" s="481" t="str">
        <f>Ditari!O109</f>
        <v/>
      </c>
      <c r="P40" s="481" t="str">
        <f>Ditari!P109</f>
        <v/>
      </c>
      <c r="Q40" s="481" t="str">
        <f>Ditari!Q109</f>
        <v/>
      </c>
      <c r="R40" s="481" t="str">
        <f>Ditari!R109</f>
        <v/>
      </c>
      <c r="S40" s="481" t="str">
        <f>Ditari!S109</f>
        <v/>
      </c>
      <c r="T40" s="481" t="str">
        <f>Ditari!T109</f>
        <v/>
      </c>
      <c r="U40" s="481" t="str">
        <f>Ditari!U109</f>
        <v/>
      </c>
      <c r="V40" s="481" t="str">
        <f>Ditari!V109</f>
        <v/>
      </c>
      <c r="W40" s="481" t="str">
        <f>Ditari!W109</f>
        <v/>
      </c>
      <c r="X40" s="210"/>
      <c r="Y40" s="210"/>
      <c r="Z40" s="243" t="str">
        <f>IFERROR(ROUND(AVERAGE('Perioda 1'!X41+'Perioda 2'!X41),0),"")</f>
        <v/>
      </c>
      <c r="AA40" s="244" t="str">
        <f>IFERROR(ROUND(AVERAGE('Perioda 1'!Y41+'Perioda 2'!Y41),0),"")</f>
        <v/>
      </c>
      <c r="AB40" s="583" t="e">
        <f t="shared" si="2"/>
        <v>#DIV/0!</v>
      </c>
      <c r="AC40" s="245">
        <f t="shared" si="0"/>
        <v>0</v>
      </c>
      <c r="AD40" s="246" t="e">
        <f t="shared" si="1"/>
        <v>#DIV/0!</v>
      </c>
    </row>
    <row r="41" spans="1:30" ht="17.100000000000001" customHeight="1" x14ac:dyDescent="0.25">
      <c r="A41" s="238">
        <v>36</v>
      </c>
      <c r="B41" s="876">
        <f>Ditari!B110</f>
        <v>0</v>
      </c>
      <c r="C41" s="877"/>
      <c r="D41" s="236">
        <f>Ditari!D110</f>
        <v>0</v>
      </c>
      <c r="E41" s="367" t="s">
        <v>39</v>
      </c>
      <c r="F41" s="481" t="str">
        <f>Ditari!F112</f>
        <v/>
      </c>
      <c r="G41" s="481" t="str">
        <f>Ditari!G112</f>
        <v/>
      </c>
      <c r="H41" s="481" t="str">
        <f>Ditari!H112</f>
        <v/>
      </c>
      <c r="I41" s="481" t="str">
        <f>Ditari!I112</f>
        <v/>
      </c>
      <c r="J41" s="481" t="str">
        <f>Ditari!J112</f>
        <v/>
      </c>
      <c r="K41" s="481" t="str">
        <f>Ditari!K112</f>
        <v/>
      </c>
      <c r="L41" s="481" t="str">
        <f>Ditari!L112</f>
        <v/>
      </c>
      <c r="M41" s="481" t="str">
        <f>Ditari!M112</f>
        <v/>
      </c>
      <c r="N41" s="481" t="str">
        <f>Ditari!N112</f>
        <v/>
      </c>
      <c r="O41" s="481" t="str">
        <f>Ditari!O112</f>
        <v/>
      </c>
      <c r="P41" s="481" t="str">
        <f>Ditari!P112</f>
        <v/>
      </c>
      <c r="Q41" s="481" t="str">
        <f>Ditari!Q112</f>
        <v/>
      </c>
      <c r="R41" s="481" t="str">
        <f>Ditari!R112</f>
        <v/>
      </c>
      <c r="S41" s="481" t="str">
        <f>Ditari!S112</f>
        <v/>
      </c>
      <c r="T41" s="481" t="str">
        <f>Ditari!T112</f>
        <v/>
      </c>
      <c r="U41" s="481" t="str">
        <f>Ditari!U112</f>
        <v/>
      </c>
      <c r="V41" s="481" t="str">
        <f>Ditari!V112</f>
        <v/>
      </c>
      <c r="W41" s="481" t="str">
        <f>Ditari!W112</f>
        <v/>
      </c>
      <c r="X41" s="210"/>
      <c r="Y41" s="210"/>
      <c r="Z41" s="243" t="str">
        <f>IFERROR(ROUND(AVERAGE('Perioda 1'!X42+'Perioda 2'!X42),0),"")</f>
        <v/>
      </c>
      <c r="AA41" s="244" t="str">
        <f>IFERROR(ROUND(AVERAGE('Perioda 1'!Y42+'Perioda 2'!Y42),0),"")</f>
        <v/>
      </c>
      <c r="AB41" s="583" t="e">
        <f t="shared" si="2"/>
        <v>#DIV/0!</v>
      </c>
      <c r="AC41" s="245">
        <f t="shared" si="0"/>
        <v>0</v>
      </c>
      <c r="AD41" s="246" t="e">
        <f t="shared" si="1"/>
        <v>#DIV/0!</v>
      </c>
    </row>
    <row r="42" spans="1:30" ht="17.100000000000001" customHeight="1" x14ac:dyDescent="0.25">
      <c r="A42" s="238">
        <v>37</v>
      </c>
      <c r="B42" s="876">
        <f>Ditari!B113</f>
        <v>0</v>
      </c>
      <c r="C42" s="877"/>
      <c r="D42" s="236">
        <f>Ditari!D113</f>
        <v>0</v>
      </c>
      <c r="E42" s="367" t="s">
        <v>39</v>
      </c>
      <c r="F42" s="481" t="str">
        <f>Ditari!F115</f>
        <v/>
      </c>
      <c r="G42" s="481" t="str">
        <f>Ditari!G115</f>
        <v/>
      </c>
      <c r="H42" s="481" t="str">
        <f>Ditari!H115</f>
        <v/>
      </c>
      <c r="I42" s="481" t="str">
        <f>Ditari!I115</f>
        <v/>
      </c>
      <c r="J42" s="481" t="str">
        <f>Ditari!J115</f>
        <v/>
      </c>
      <c r="K42" s="481" t="str">
        <f>Ditari!K115</f>
        <v/>
      </c>
      <c r="L42" s="481" t="str">
        <f>Ditari!L115</f>
        <v/>
      </c>
      <c r="M42" s="481" t="str">
        <f>Ditari!M115</f>
        <v/>
      </c>
      <c r="N42" s="481" t="str">
        <f>Ditari!N115</f>
        <v/>
      </c>
      <c r="O42" s="481" t="str">
        <f>Ditari!O115</f>
        <v/>
      </c>
      <c r="P42" s="481" t="str">
        <f>Ditari!P115</f>
        <v/>
      </c>
      <c r="Q42" s="481" t="str">
        <f>Ditari!Q115</f>
        <v/>
      </c>
      <c r="R42" s="481" t="str">
        <f>Ditari!R115</f>
        <v/>
      </c>
      <c r="S42" s="481" t="str">
        <f>Ditari!S115</f>
        <v/>
      </c>
      <c r="T42" s="481" t="str">
        <f>Ditari!T115</f>
        <v/>
      </c>
      <c r="U42" s="481" t="str">
        <f>Ditari!U115</f>
        <v/>
      </c>
      <c r="V42" s="481" t="str">
        <f>Ditari!V115</f>
        <v/>
      </c>
      <c r="W42" s="481" t="str">
        <f>Ditari!W115</f>
        <v/>
      </c>
      <c r="X42" s="210"/>
      <c r="Y42" s="210"/>
      <c r="Z42" s="243" t="str">
        <f>IFERROR(ROUND(AVERAGE('Perioda 1'!X43+'Perioda 2'!X43),0),"")</f>
        <v/>
      </c>
      <c r="AA42" s="244" t="str">
        <f>IFERROR(ROUND(AVERAGE('Perioda 1'!Y43+'Perioda 2'!Y43),0),"")</f>
        <v/>
      </c>
      <c r="AB42" s="583" t="e">
        <f t="shared" si="2"/>
        <v>#DIV/0!</v>
      </c>
      <c r="AC42" s="245">
        <f t="shared" si="0"/>
        <v>0</v>
      </c>
      <c r="AD42" s="246" t="e">
        <f t="shared" si="1"/>
        <v>#DIV/0!</v>
      </c>
    </row>
    <row r="43" spans="1:30" ht="17.100000000000001" customHeight="1" x14ac:dyDescent="0.25">
      <c r="A43" s="238">
        <v>38</v>
      </c>
      <c r="B43" s="876">
        <f>Ditari!B116</f>
        <v>0</v>
      </c>
      <c r="C43" s="877"/>
      <c r="D43" s="236">
        <f>Ditari!D116</f>
        <v>0</v>
      </c>
      <c r="E43" s="367" t="s">
        <v>39</v>
      </c>
      <c r="F43" s="481" t="str">
        <f>Ditari!F118</f>
        <v/>
      </c>
      <c r="G43" s="481" t="str">
        <f>Ditari!G118</f>
        <v/>
      </c>
      <c r="H43" s="481" t="str">
        <f>Ditari!H118</f>
        <v/>
      </c>
      <c r="I43" s="481" t="str">
        <f>Ditari!I118</f>
        <v/>
      </c>
      <c r="J43" s="481" t="str">
        <f>Ditari!J118</f>
        <v/>
      </c>
      <c r="K43" s="481" t="str">
        <f>Ditari!K118</f>
        <v/>
      </c>
      <c r="L43" s="481" t="str">
        <f>Ditari!L118</f>
        <v/>
      </c>
      <c r="M43" s="481" t="str">
        <f>Ditari!M118</f>
        <v/>
      </c>
      <c r="N43" s="481" t="str">
        <f>Ditari!N118</f>
        <v/>
      </c>
      <c r="O43" s="481" t="str">
        <f>Ditari!O118</f>
        <v/>
      </c>
      <c r="P43" s="481" t="str">
        <f>Ditari!P118</f>
        <v/>
      </c>
      <c r="Q43" s="481" t="str">
        <f>Ditari!Q118</f>
        <v/>
      </c>
      <c r="R43" s="481" t="str">
        <f>Ditari!R118</f>
        <v/>
      </c>
      <c r="S43" s="481" t="str">
        <f>Ditari!S118</f>
        <v/>
      </c>
      <c r="T43" s="481" t="str">
        <f>Ditari!T118</f>
        <v/>
      </c>
      <c r="U43" s="481" t="str">
        <f>Ditari!U118</f>
        <v/>
      </c>
      <c r="V43" s="481" t="str">
        <f>Ditari!V118</f>
        <v/>
      </c>
      <c r="W43" s="481" t="str">
        <f>Ditari!W118</f>
        <v/>
      </c>
      <c r="X43" s="210"/>
      <c r="Y43" s="210"/>
      <c r="Z43" s="243" t="str">
        <f>IFERROR(ROUND(AVERAGE('Perioda 1'!X44+'Perioda 2'!X44),0),"")</f>
        <v/>
      </c>
      <c r="AA43" s="244" t="str">
        <f>IFERROR(ROUND(AVERAGE('Perioda 1'!Y44+'Perioda 2'!Y44),0),"")</f>
        <v/>
      </c>
      <c r="AB43" s="583" t="e">
        <f t="shared" si="2"/>
        <v>#DIV/0!</v>
      </c>
      <c r="AC43" s="245">
        <f t="shared" si="0"/>
        <v>0</v>
      </c>
      <c r="AD43" s="246" t="e">
        <f t="shared" si="1"/>
        <v>#DIV/0!</v>
      </c>
    </row>
    <row r="44" spans="1:30" ht="17.100000000000001" customHeight="1" x14ac:dyDescent="0.25">
      <c r="A44" s="238">
        <v>39</v>
      </c>
      <c r="B44" s="876">
        <f>Ditari!B119</f>
        <v>0</v>
      </c>
      <c r="C44" s="877"/>
      <c r="D44" s="236">
        <f>Ditari!D119</f>
        <v>0</v>
      </c>
      <c r="E44" s="367" t="s">
        <v>39</v>
      </c>
      <c r="F44" s="481" t="str">
        <f>Ditari!F121</f>
        <v/>
      </c>
      <c r="G44" s="481" t="str">
        <f>Ditari!G121</f>
        <v/>
      </c>
      <c r="H44" s="481" t="str">
        <f>Ditari!H121</f>
        <v/>
      </c>
      <c r="I44" s="481" t="str">
        <f>Ditari!I121</f>
        <v/>
      </c>
      <c r="J44" s="481" t="str">
        <f>Ditari!J121</f>
        <v/>
      </c>
      <c r="K44" s="481" t="str">
        <f>Ditari!K121</f>
        <v/>
      </c>
      <c r="L44" s="481" t="str">
        <f>Ditari!L121</f>
        <v/>
      </c>
      <c r="M44" s="481" t="str">
        <f>Ditari!M121</f>
        <v/>
      </c>
      <c r="N44" s="481" t="str">
        <f>Ditari!N121</f>
        <v/>
      </c>
      <c r="O44" s="481" t="str">
        <f>Ditari!O121</f>
        <v/>
      </c>
      <c r="P44" s="481" t="str">
        <f>Ditari!P121</f>
        <v/>
      </c>
      <c r="Q44" s="481" t="str">
        <f>Ditari!Q121</f>
        <v/>
      </c>
      <c r="R44" s="481" t="str">
        <f>Ditari!R121</f>
        <v/>
      </c>
      <c r="S44" s="481" t="str">
        <f>Ditari!S121</f>
        <v/>
      </c>
      <c r="T44" s="481" t="str">
        <f>Ditari!T121</f>
        <v/>
      </c>
      <c r="U44" s="481" t="str">
        <f>Ditari!U121</f>
        <v/>
      </c>
      <c r="V44" s="481" t="str">
        <f>Ditari!V121</f>
        <v/>
      </c>
      <c r="W44" s="481" t="str">
        <f>Ditari!W121</f>
        <v/>
      </c>
      <c r="X44" s="210"/>
      <c r="Y44" s="210"/>
      <c r="Z44" s="243" t="str">
        <f>IFERROR(ROUND(AVERAGE('Perioda 1'!X45+'Perioda 2'!X45),0),"")</f>
        <v/>
      </c>
      <c r="AA44" s="244" t="str">
        <f>IFERROR(ROUND(AVERAGE('Perioda 1'!Y45+'Perioda 2'!Y45),0),"")</f>
        <v/>
      </c>
      <c r="AB44" s="583" t="e">
        <f t="shared" si="2"/>
        <v>#DIV/0!</v>
      </c>
      <c r="AC44" s="245">
        <f t="shared" si="0"/>
        <v>0</v>
      </c>
      <c r="AD44" s="246" t="e">
        <f t="shared" si="1"/>
        <v>#DIV/0!</v>
      </c>
    </row>
    <row r="45" spans="1:30" ht="17.100000000000001" customHeight="1" thickBot="1" x14ac:dyDescent="0.3">
      <c r="A45" s="239">
        <v>40</v>
      </c>
      <c r="B45" s="878">
        <f>Ditari!B122</f>
        <v>0</v>
      </c>
      <c r="C45" s="879"/>
      <c r="D45" s="240">
        <f>Ditari!D122</f>
        <v>0</v>
      </c>
      <c r="E45" s="368" t="s">
        <v>39</v>
      </c>
      <c r="F45" s="488" t="str">
        <f>Ditari!F124</f>
        <v/>
      </c>
      <c r="G45" s="488" t="str">
        <f>Ditari!G124</f>
        <v/>
      </c>
      <c r="H45" s="488" t="str">
        <f>Ditari!H124</f>
        <v/>
      </c>
      <c r="I45" s="488" t="str">
        <f>Ditari!I124</f>
        <v/>
      </c>
      <c r="J45" s="488" t="str">
        <f>Ditari!J124</f>
        <v/>
      </c>
      <c r="K45" s="488" t="str">
        <f>Ditari!K124</f>
        <v/>
      </c>
      <c r="L45" s="488" t="str">
        <f>Ditari!L124</f>
        <v/>
      </c>
      <c r="M45" s="488" t="str">
        <f>Ditari!M124</f>
        <v/>
      </c>
      <c r="N45" s="488" t="str">
        <f>Ditari!N124</f>
        <v/>
      </c>
      <c r="O45" s="488" t="str">
        <f>Ditari!O124</f>
        <v/>
      </c>
      <c r="P45" s="488" t="str">
        <f>Ditari!P124</f>
        <v/>
      </c>
      <c r="Q45" s="488" t="str">
        <f>Ditari!Q124</f>
        <v/>
      </c>
      <c r="R45" s="488" t="str">
        <f>Ditari!R124</f>
        <v/>
      </c>
      <c r="S45" s="488" t="str">
        <f>Ditari!S124</f>
        <v/>
      </c>
      <c r="T45" s="488" t="str">
        <f>Ditari!T124</f>
        <v/>
      </c>
      <c r="U45" s="488" t="str">
        <f>Ditari!U124</f>
        <v/>
      </c>
      <c r="V45" s="488" t="str">
        <f>Ditari!V124</f>
        <v/>
      </c>
      <c r="W45" s="488" t="str">
        <f>Ditari!W124</f>
        <v/>
      </c>
      <c r="X45" s="211"/>
      <c r="Y45" s="211"/>
      <c r="Z45" s="243" t="str">
        <f>IFERROR(ROUND(AVERAGE('Perioda 1'!X46+'Perioda 2'!X46),0),"")</f>
        <v/>
      </c>
      <c r="AA45" s="244" t="str">
        <f>IFERROR(ROUND(AVERAGE('Perioda 1'!Y46+'Perioda 2'!Y46),0),"")</f>
        <v/>
      </c>
      <c r="AB45" s="584" t="e">
        <f t="shared" si="2"/>
        <v>#DIV/0!</v>
      </c>
      <c r="AC45" s="247">
        <f t="shared" si="0"/>
        <v>0</v>
      </c>
      <c r="AD45" s="248" t="e">
        <f t="shared" si="1"/>
        <v>#DIV/0!</v>
      </c>
    </row>
    <row r="46" spans="1:30" ht="19.5" customHeight="1" thickBot="1" x14ac:dyDescent="0.3">
      <c r="F46" s="392"/>
      <c r="S46" s="871" t="s">
        <v>108</v>
      </c>
      <c r="T46" s="872"/>
      <c r="U46" s="872"/>
      <c r="V46" s="872"/>
      <c r="W46" s="873"/>
      <c r="X46" s="241"/>
      <c r="Y46" s="241"/>
      <c r="Z46" s="242">
        <f>SUM(Z6:Z45)</f>
        <v>0</v>
      </c>
      <c r="AA46" s="242">
        <f>SUM(AA6:AA45)</f>
        <v>0</v>
      </c>
    </row>
    <row r="47" spans="1:30" ht="19.5" thickBot="1" x14ac:dyDescent="0.3">
      <c r="T47" s="866" t="s">
        <v>38</v>
      </c>
      <c r="U47" s="867"/>
      <c r="V47" s="867"/>
      <c r="W47" s="868"/>
      <c r="X47" s="229"/>
      <c r="Y47" s="229"/>
      <c r="Z47" s="869">
        <f>Z46+AA46</f>
        <v>0</v>
      </c>
      <c r="AA47" s="870"/>
    </row>
  </sheetData>
  <sheetProtection algorithmName="SHA-512" hashValue="xKM6A9ky3AKotPXa4bPJnTNRSP3NI92qttMzzGplbfJIXhUSIeNauXeUe/nluIm76HAUaowJA89nfDrbv91A2w==" saltValue="FdxoK1udGnmUVDct98Ssag==" spinCount="100000" sheet="1" objects="1" scenarios="1"/>
  <mergeCells count="65"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4:C44"/>
    <mergeCell ref="B45:C45"/>
    <mergeCell ref="B36:C36"/>
    <mergeCell ref="B37:C37"/>
    <mergeCell ref="B38:C38"/>
    <mergeCell ref="B39:C39"/>
    <mergeCell ref="B40:C40"/>
    <mergeCell ref="B41:C41"/>
    <mergeCell ref="B42:C42"/>
    <mergeCell ref="B43:C43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T47:W47"/>
    <mergeCell ref="Z47:AA47"/>
    <mergeCell ref="Z2:Z3"/>
    <mergeCell ref="S46:W46"/>
    <mergeCell ref="AA1:AB1"/>
    <mergeCell ref="M3:S4"/>
    <mergeCell ref="AC1:AD1"/>
    <mergeCell ref="C2:F2"/>
    <mergeCell ref="G2:J2"/>
    <mergeCell ref="C3:F3"/>
    <mergeCell ref="G3:J3"/>
    <mergeCell ref="X2:X3"/>
    <mergeCell ref="V3:W3"/>
    <mergeCell ref="C1:F1"/>
    <mergeCell ref="G1:J1"/>
    <mergeCell ref="T2:W2"/>
    <mergeCell ref="K1:M1"/>
    <mergeCell ref="O1:S1"/>
    <mergeCell ref="O2:S2"/>
    <mergeCell ref="B5:C5"/>
    <mergeCell ref="C4:F4"/>
    <mergeCell ref="G4:J4"/>
    <mergeCell ref="V4:W4"/>
    <mergeCell ref="K3:L3"/>
    <mergeCell ref="K4:L4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AA35"/>
  <sheetViews>
    <sheetView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AA6" sqref="AA6"/>
    </sheetView>
  </sheetViews>
  <sheetFormatPr defaultRowHeight="15" x14ac:dyDescent="0.25"/>
  <cols>
    <col min="1" max="1" width="4.28515625" customWidth="1"/>
    <col min="2" max="2" width="18.7109375" customWidth="1"/>
    <col min="3" max="3" width="3.7109375" customWidth="1"/>
    <col min="4" max="17" width="6.7109375" customWidth="1"/>
    <col min="18" max="18" width="7.7109375" customWidth="1"/>
    <col min="19" max="20" width="6.7109375" customWidth="1"/>
    <col min="21" max="21" width="7.7109375" customWidth="1"/>
    <col min="22" max="23" width="6.7109375" customWidth="1"/>
    <col min="24" max="24" width="7.7109375" customWidth="1"/>
    <col min="25" max="26" width="6.7109375" customWidth="1"/>
  </cols>
  <sheetData>
    <row r="1" spans="1:27" ht="9.9499999999999993" customHeight="1" x14ac:dyDescent="0.25">
      <c r="A1" s="801" t="s">
        <v>125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82"/>
    </row>
    <row r="2" spans="1:27" ht="9.9499999999999993" customHeight="1" thickBot="1" x14ac:dyDescent="0.3">
      <c r="A2" s="801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82"/>
    </row>
    <row r="3" spans="1:27" ht="30" customHeight="1" thickTop="1" x14ac:dyDescent="0.25">
      <c r="A3" s="842" t="s">
        <v>33</v>
      </c>
      <c r="B3" s="804" t="s">
        <v>23</v>
      </c>
      <c r="C3" s="806" t="s">
        <v>139</v>
      </c>
      <c r="D3" s="809" t="s">
        <v>24</v>
      </c>
      <c r="E3" s="810"/>
      <c r="F3" s="810"/>
      <c r="G3" s="810" t="s">
        <v>25</v>
      </c>
      <c r="H3" s="810"/>
      <c r="I3" s="810"/>
      <c r="J3" s="810" t="s">
        <v>26</v>
      </c>
      <c r="K3" s="810"/>
      <c r="L3" s="810"/>
      <c r="M3" s="810" t="s">
        <v>27</v>
      </c>
      <c r="N3" s="810"/>
      <c r="O3" s="810"/>
      <c r="P3" s="810" t="s">
        <v>118</v>
      </c>
      <c r="Q3" s="810"/>
      <c r="R3" s="810"/>
      <c r="S3" s="810" t="s">
        <v>119</v>
      </c>
      <c r="T3" s="810"/>
      <c r="U3" s="810"/>
      <c r="V3" s="810" t="s">
        <v>29</v>
      </c>
      <c r="W3" s="810"/>
      <c r="X3" s="810"/>
      <c r="Y3" s="810" t="s">
        <v>37</v>
      </c>
      <c r="Z3" s="812" t="s">
        <v>30</v>
      </c>
    </row>
    <row r="4" spans="1:27" ht="25.5" customHeight="1" x14ac:dyDescent="0.25">
      <c r="A4" s="843"/>
      <c r="B4" s="805"/>
      <c r="C4" s="807"/>
      <c r="D4" s="814" t="s">
        <v>31</v>
      </c>
      <c r="E4" s="811"/>
      <c r="F4" s="811"/>
      <c r="G4" s="811" t="s">
        <v>31</v>
      </c>
      <c r="H4" s="811"/>
      <c r="I4" s="811"/>
      <c r="J4" s="811" t="s">
        <v>31</v>
      </c>
      <c r="K4" s="811"/>
      <c r="L4" s="811"/>
      <c r="M4" s="811" t="s">
        <v>31</v>
      </c>
      <c r="N4" s="811"/>
      <c r="O4" s="811"/>
      <c r="P4" s="811" t="s">
        <v>31</v>
      </c>
      <c r="Q4" s="811"/>
      <c r="R4" s="811"/>
      <c r="S4" s="811" t="s">
        <v>31</v>
      </c>
      <c r="T4" s="811"/>
      <c r="U4" s="811"/>
      <c r="V4" s="811" t="s">
        <v>31</v>
      </c>
      <c r="W4" s="811"/>
      <c r="X4" s="811"/>
      <c r="Y4" s="811"/>
      <c r="Z4" s="813"/>
    </row>
    <row r="5" spans="1:27" ht="24.95" customHeight="1" thickBot="1" x14ac:dyDescent="0.3">
      <c r="A5" s="883"/>
      <c r="B5" s="884"/>
      <c r="C5" s="808"/>
      <c r="D5" s="270" t="s">
        <v>0</v>
      </c>
      <c r="E5" s="271" t="s">
        <v>1</v>
      </c>
      <c r="F5" s="271" t="s">
        <v>32</v>
      </c>
      <c r="G5" s="271" t="s">
        <v>0</v>
      </c>
      <c r="H5" s="271" t="s">
        <v>1</v>
      </c>
      <c r="I5" s="271" t="s">
        <v>32</v>
      </c>
      <c r="J5" s="271" t="s">
        <v>0</v>
      </c>
      <c r="K5" s="271" t="s">
        <v>1</v>
      </c>
      <c r="L5" s="271" t="s">
        <v>32</v>
      </c>
      <c r="M5" s="271" t="s">
        <v>0</v>
      </c>
      <c r="N5" s="271" t="s">
        <v>1</v>
      </c>
      <c r="O5" s="271" t="s">
        <v>32</v>
      </c>
      <c r="P5" s="271" t="s">
        <v>0</v>
      </c>
      <c r="Q5" s="271" t="s">
        <v>1</v>
      </c>
      <c r="R5" s="271" t="s">
        <v>32</v>
      </c>
      <c r="S5" s="271" t="s">
        <v>0</v>
      </c>
      <c r="T5" s="271" t="s">
        <v>1</v>
      </c>
      <c r="U5" s="271" t="s">
        <v>32</v>
      </c>
      <c r="V5" s="271" t="s">
        <v>0</v>
      </c>
      <c r="W5" s="271" t="s">
        <v>1</v>
      </c>
      <c r="X5" s="271" t="s">
        <v>32</v>
      </c>
      <c r="Y5" s="271" t="s">
        <v>33</v>
      </c>
      <c r="Z5" s="328" t="s">
        <v>32</v>
      </c>
    </row>
    <row r="6" spans="1:27" ht="20.100000000000001" customHeight="1" x14ac:dyDescent="0.3">
      <c r="A6" s="344">
        <v>1</v>
      </c>
      <c r="B6" s="266" t="str">
        <f>'Perioda 1'!F6</f>
        <v>Gjuhë amtare</v>
      </c>
      <c r="C6" s="262" t="s">
        <v>39</v>
      </c>
      <c r="D6" s="195">
        <f>COUNTIFS('Nota Përfundimtare'!D6:D45,"M",'Nota Përfundimtare'!F6:F45,"5")</f>
        <v>0</v>
      </c>
      <c r="E6" s="195">
        <f>COUNTIFS('Nota Përfundimtare'!D6:D45,"F",'Nota Përfundimtare'!F6:F45,"5")</f>
        <v>0</v>
      </c>
      <c r="F6" s="196" t="e">
        <f>((D6+E6)*100)/'Nota Përfundimtare'!C3</f>
        <v>#DIV/0!</v>
      </c>
      <c r="G6" s="195">
        <f>COUNTIFS('Nota Përfundimtare'!D6:D45,"M",'Nota Përfundimtare'!F6:F45,"4")</f>
        <v>0</v>
      </c>
      <c r="H6" s="195">
        <f>COUNTIFS('Nota Përfundimtare'!D6:D45,"F",'Nota Përfundimtare'!F6:F45,"4")</f>
        <v>0</v>
      </c>
      <c r="I6" s="196" t="e">
        <f>((G6+H6)*100)/'Nota Përfundimtare'!C3</f>
        <v>#DIV/0!</v>
      </c>
      <c r="J6" s="195">
        <f>COUNTIFS('Nota Përfundimtare'!D6:D45,"M",'Nota Përfundimtare'!F6:F45,"3")</f>
        <v>0</v>
      </c>
      <c r="K6" s="195">
        <f>COUNTIFS('Nota Përfundimtare'!D6:D45,"F",'Nota Përfundimtare'!F6:F45,"3")</f>
        <v>0</v>
      </c>
      <c r="L6" s="196" t="e">
        <f>((J6+K6)*100)/'Nota Përfundimtare'!C3</f>
        <v>#DIV/0!</v>
      </c>
      <c r="M6" s="195">
        <f>COUNTIFS('Nota Përfundimtare'!D6:D45,"M",'Nota Përfundimtare'!F6:F45,"2")</f>
        <v>0</v>
      </c>
      <c r="N6" s="195">
        <f>COUNTIFS('Nota Përfundimtare'!D6:D45,"F",'Nota Përfundimtare'!F6:F45,"2")</f>
        <v>0</v>
      </c>
      <c r="O6" s="196" t="e">
        <f>((M6+N6)*100)/'Nota Përfundimtare'!C3</f>
        <v>#DIV/0!</v>
      </c>
      <c r="P6" s="195">
        <f>SUM(D6,G6,J6,M6)</f>
        <v>0</v>
      </c>
      <c r="Q6" s="195">
        <f>SUM(E6,H6,K6,N6)</f>
        <v>0</v>
      </c>
      <c r="R6" s="196" t="e">
        <f>((P6+Q6)*100)/'Nota Përfundimtare'!C3</f>
        <v>#DIV/0!</v>
      </c>
      <c r="S6" s="197">
        <f>COUNTIFS('Nota Përfundimtare'!D6:D45,"M",'Nota Përfundimtare'!F6:F45,"1")</f>
        <v>0</v>
      </c>
      <c r="T6" s="197">
        <f>COUNTIFS('Nota Përfundimtare'!D6:D45,"f",'Nota Përfundimtare'!F6:F45,"1")</f>
        <v>0</v>
      </c>
      <c r="U6" s="196" t="e">
        <f>((S6+T6)*100)/'Nota Përfundimtare'!C3</f>
        <v>#DIV/0!</v>
      </c>
      <c r="V6" s="195">
        <f>COUNTIFS('Nota Përfundimtare'!D6:D45,"M",'Nota Përfundimtare'!F6:F45,"0")</f>
        <v>0</v>
      </c>
      <c r="W6" s="195">
        <f>COUNTIFS('Nota Përfundimtare'!D6:D45,"F",'Nota Përfundimtare'!F6:F45,"0")</f>
        <v>0</v>
      </c>
      <c r="X6" s="196" t="e">
        <f>((V6+W6)*100)/'Nota Përfundimtare'!C3</f>
        <v>#DIV/0!</v>
      </c>
      <c r="Y6" s="198">
        <f>SUM(W6,V6,T6,S6,N6,M6,K6,J6,,H6,G6,E6,D6)</f>
        <v>0</v>
      </c>
      <c r="Z6" s="302" t="e">
        <f>((G32*(D6+E6))+(F32*(G6+H6))+(E32*(J6+K6))+(D32*(M6+N6))+(C32*(S6+T6)))/'Nota Përfundimtare'!K4</f>
        <v>#DIV/0!</v>
      </c>
      <c r="AA6" s="146"/>
    </row>
    <row r="7" spans="1:27" ht="20.100000000000001" customHeight="1" x14ac:dyDescent="0.25">
      <c r="A7" s="330">
        <v>2</v>
      </c>
      <c r="B7" s="264" t="str">
        <f>'Perioda 1'!G6</f>
        <v>Gjuhë angleze</v>
      </c>
      <c r="C7" s="265" t="s">
        <v>39</v>
      </c>
      <c r="D7" s="199">
        <f>COUNTIFS('Nota Përfundimtare'!D6:D45,"M",'Nota Përfundimtare'!G6:G45,"5")</f>
        <v>0</v>
      </c>
      <c r="E7" s="199">
        <f>COUNTIFS('Nota Përfundimtare'!D6:D45,"F",'Nota Përfundimtare'!G6:G45,"5")</f>
        <v>0</v>
      </c>
      <c r="F7" s="200" t="e">
        <f>((D7+E7)*100)/'Nota Përfundimtare'!C3</f>
        <v>#DIV/0!</v>
      </c>
      <c r="G7" s="199">
        <f>COUNTIFS('Nota Përfundimtare'!D6:D45,"M",'Nota Përfundimtare'!G6:G45,"4")</f>
        <v>0</v>
      </c>
      <c r="H7" s="199">
        <f>COUNTIFS('Nota Përfundimtare'!D6:D45,"F",'Nota Përfundimtare'!G6:G45,"4")</f>
        <v>0</v>
      </c>
      <c r="I7" s="200" t="e">
        <f>((G7+H7)*100)/'Nota Përfundimtare'!C3</f>
        <v>#DIV/0!</v>
      </c>
      <c r="J7" s="199">
        <f>COUNTIFS('Nota Përfundimtare'!D6:D45,"M",'Nota Përfundimtare'!G6:G45,"3")</f>
        <v>0</v>
      </c>
      <c r="K7" s="199">
        <f>COUNTIFS('Nota Përfundimtare'!D6:D45,"F",'Nota Përfundimtare'!G6:G45,"3")</f>
        <v>0</v>
      </c>
      <c r="L7" s="200" t="e">
        <f>((J7+K7)*100)/'Nota Përfundimtare'!C3</f>
        <v>#DIV/0!</v>
      </c>
      <c r="M7" s="199">
        <f>COUNTIFS('Nota Përfundimtare'!D6:D45,"M",'Nota Përfundimtare'!G6:G45,"2")</f>
        <v>0</v>
      </c>
      <c r="N7" s="199">
        <f>COUNTIFS('Nota Përfundimtare'!D6:D45,"F",'Nota Përfundimtare'!G6:G45,"2")</f>
        <v>0</v>
      </c>
      <c r="O7" s="200" t="e">
        <f>((M7+N7)*100)/'Nota Përfundimtare'!C3</f>
        <v>#DIV/0!</v>
      </c>
      <c r="P7" s="199">
        <f t="shared" ref="P7:Q20" si="0">SUM(D7,G7,J7,M7)</f>
        <v>0</v>
      </c>
      <c r="Q7" s="199">
        <f>SUM(E7,H7,K7,N7)</f>
        <v>0</v>
      </c>
      <c r="R7" s="200" t="e">
        <f>((P7+Q7)*100)/'Nota Përfundimtare'!C3</f>
        <v>#DIV/0!</v>
      </c>
      <c r="S7" s="201">
        <f>COUNTIFS('Nota Përfundimtare'!D6:D45,"M",'Nota Përfundimtare'!G6:G45,"1")</f>
        <v>0</v>
      </c>
      <c r="T7" s="201">
        <f>COUNTIFS('Nota Përfundimtare'!D6:D45,"F",'Nota Përfundimtare'!G6:G45,"1")</f>
        <v>0</v>
      </c>
      <c r="U7" s="200" t="e">
        <f>((S7+T7)*100)/'Nota Përfundimtare'!C3</f>
        <v>#DIV/0!</v>
      </c>
      <c r="V7" s="199">
        <f>COUNTIFS('Nota Përfundimtare'!D6:D45,"M",'Nota Përfundimtare'!G6:G45,"0")</f>
        <v>0</v>
      </c>
      <c r="W7" s="199">
        <f>COUNTIFS('Nota Përfundimtare'!D6:D45,"F",'Nota Përfundimtare'!G6:G45,"0")</f>
        <v>0</v>
      </c>
      <c r="X7" s="200" t="e">
        <f>((V7+W7)*100)/'Nota Përfundimtare'!C3</f>
        <v>#DIV/0!</v>
      </c>
      <c r="Y7" s="206">
        <f t="shared" ref="Y7:Y23" si="1">SUM(W7,V7,T7,S7,N7,M7,K7,J7,,H7,G7,E7,D7)</f>
        <v>0</v>
      </c>
      <c r="Z7" s="301" t="e">
        <f>((G32*(D7+E7))+(F32*(G7+H7))+(E32*(J7+K7))+(D32*(M7+N7))+(C32*(S7+T7)))/'Nota Përfundimtare'!K4</f>
        <v>#DIV/0!</v>
      </c>
    </row>
    <row r="8" spans="1:27" ht="20.100000000000001" customHeight="1" thickBot="1" x14ac:dyDescent="0.3">
      <c r="A8" s="331">
        <v>3</v>
      </c>
      <c r="B8" s="287">
        <f>'Perioda 1'!H6</f>
        <v>0</v>
      </c>
      <c r="C8" s="288" t="s">
        <v>39</v>
      </c>
      <c r="D8" s="289">
        <f>COUNTIFS('Nota Përfundimtare'!D6:D45,"M",'Nota Përfundimtare'!H6:H45,"5")</f>
        <v>0</v>
      </c>
      <c r="E8" s="289">
        <f>COUNTIFS('Nota Përfundimtare'!D6:D45,"F",'Nota Përfundimtare'!H6:H45,"5")</f>
        <v>0</v>
      </c>
      <c r="F8" s="290" t="e">
        <f>((D8+E8)*100)/'Nota Përfundimtare'!C3</f>
        <v>#DIV/0!</v>
      </c>
      <c r="G8" s="289">
        <f>COUNTIFS('Nota Përfundimtare'!D6:D45,"M",'Nota Përfundimtare'!H6:H45,"4")</f>
        <v>0</v>
      </c>
      <c r="H8" s="289">
        <f>COUNTIFS('Nota Përfundimtare'!D6:D45,"F",'Nota Përfundimtare'!H6:H45,"4")</f>
        <v>0</v>
      </c>
      <c r="I8" s="290" t="e">
        <f>((G8+H8)*100)/'Nota Përfundimtare'!C3</f>
        <v>#DIV/0!</v>
      </c>
      <c r="J8" s="289">
        <f>COUNTIFS('Nota Përfundimtare'!D6:D45,"M",'Nota Përfundimtare'!H6:H45,"3")</f>
        <v>0</v>
      </c>
      <c r="K8" s="291">
        <f>COUNTIFS('Nota Përfundimtare'!D6:D45,"F",'Nota Përfundimtare'!H6:H45,"3")</f>
        <v>0</v>
      </c>
      <c r="L8" s="290" t="e">
        <f>((J8+K8)*100)/'Nota Përfundimtare'!C3</f>
        <v>#DIV/0!</v>
      </c>
      <c r="M8" s="289">
        <f>COUNTIFS('Nota Përfundimtare'!D6:D45,"M",'Nota Përfundimtare'!H6:H45,"2")</f>
        <v>0</v>
      </c>
      <c r="N8" s="292">
        <f>COUNTIFS('Nota Përfundimtare'!D6:D45,"F",'Nota Përfundimtare'!H6:H45,"2")</f>
        <v>0</v>
      </c>
      <c r="O8" s="290" t="e">
        <f>((M8+N8)*100)/'Nota Përfundimtare'!C3</f>
        <v>#DIV/0!</v>
      </c>
      <c r="P8" s="289">
        <f t="shared" si="0"/>
        <v>0</v>
      </c>
      <c r="Q8" s="289">
        <f t="shared" si="0"/>
        <v>0</v>
      </c>
      <c r="R8" s="290" t="e">
        <f>((P8+Q8)*100)/'Nota Përfundimtare'!C3</f>
        <v>#DIV/0!</v>
      </c>
      <c r="S8" s="293">
        <f>COUNTIFS('Nota Përfundimtare'!D6:D45,"M",'Nota Përfundimtare'!H6:H45,"1")</f>
        <v>0</v>
      </c>
      <c r="T8" s="293">
        <f>COUNTIFS('Nota Përfundimtare'!D6:D45,"F",'Nota Përfundimtare'!H6:H45,"1")</f>
        <v>0</v>
      </c>
      <c r="U8" s="290" t="e">
        <f>((S8+T8)*100)/'Nota Përfundimtare'!C3</f>
        <v>#DIV/0!</v>
      </c>
      <c r="V8" s="289">
        <f>COUNTIFS('Nota Përfundimtare'!D6:D45,"M",'Nota Përfundimtare'!H6:H45,"0")</f>
        <v>0</v>
      </c>
      <c r="W8" s="289">
        <f>COUNTIFS('Nota Përfundimtare'!D6:D45,"F",'Nota Përfundimtare'!H6:H45,"0")</f>
        <v>0</v>
      </c>
      <c r="X8" s="290" t="e">
        <f>((V8+W8)*100)/'Nota Përfundimtare'!C3</f>
        <v>#DIV/0!</v>
      </c>
      <c r="Y8" s="299">
        <f t="shared" si="1"/>
        <v>0</v>
      </c>
      <c r="Z8" s="316" t="e">
        <f>((G32*(D8+E8))+(F32*(G8+H8))+(E32*(J8+K8))+(D32*(M8+N8))+(C32*(S8+T8)))/'Nota Përfundimtare'!K4</f>
        <v>#DIV/0!</v>
      </c>
    </row>
    <row r="9" spans="1:27" ht="20.100000000000001" customHeight="1" x14ac:dyDescent="0.25">
      <c r="A9" s="332">
        <v>4</v>
      </c>
      <c r="B9" s="261" t="str">
        <f>'Perioda 1'!I6</f>
        <v>Edukatë muzikore</v>
      </c>
      <c r="C9" s="273" t="s">
        <v>39</v>
      </c>
      <c r="D9" s="274">
        <f>COUNTIFS('Nota Përfundimtare'!D6:D45,"M",'Nota Përfundimtare'!I6:I45,"5")</f>
        <v>0</v>
      </c>
      <c r="E9" s="274">
        <f>COUNTIFS('Nota Përfundimtare'!D6:D45,"F",'Nota Përfundimtare'!I6:I45,"5")</f>
        <v>0</v>
      </c>
      <c r="F9" s="275" t="e">
        <f>((D9+E9)*100)/'Nota Përfundimtare'!C3</f>
        <v>#DIV/0!</v>
      </c>
      <c r="G9" s="274">
        <f>COUNTIFS('Nota Përfundimtare'!D6:D45,"M",'Nota Përfundimtare'!I6:I45,"4")</f>
        <v>0</v>
      </c>
      <c r="H9" s="274">
        <f>COUNTIFS('Nota Përfundimtare'!D6:D45,"F",'Nota Përfundimtare'!I6:I45,"4")</f>
        <v>0</v>
      </c>
      <c r="I9" s="275" t="e">
        <f>((G9+H9)*100)/'Nota Përfundimtare'!C3</f>
        <v>#DIV/0!</v>
      </c>
      <c r="J9" s="274">
        <f>COUNTIFS('Nota Përfundimtare'!D6:D45,"M",'Nota Përfundimtare'!I6:I45,"3")</f>
        <v>0</v>
      </c>
      <c r="K9" s="274">
        <f>COUNTIFS('Nota Përfundimtare'!D6:D45,"F",'Nota Përfundimtare'!I6:I45,"3")</f>
        <v>0</v>
      </c>
      <c r="L9" s="275" t="e">
        <f>((J9+K9)*100)/'Nota Përfundimtare'!C3</f>
        <v>#DIV/0!</v>
      </c>
      <c r="M9" s="274">
        <f>COUNTIFS('Nota Përfundimtare'!D6:D45,"M",'Nota Përfundimtare'!I6:I45,"2")</f>
        <v>0</v>
      </c>
      <c r="N9" s="274">
        <f>COUNTIFS('Nota Përfundimtare'!D6:D45,"F",'Nota Përfundimtare'!I6:I45,"2")</f>
        <v>0</v>
      </c>
      <c r="O9" s="275" t="e">
        <f>((M9+N9)*100)/'Nota Përfundimtare'!C3</f>
        <v>#DIV/0!</v>
      </c>
      <c r="P9" s="274">
        <f t="shared" si="0"/>
        <v>0</v>
      </c>
      <c r="Q9" s="274">
        <f t="shared" si="0"/>
        <v>0</v>
      </c>
      <c r="R9" s="275" t="e">
        <f>((P9+Q9)*100)/'Nota Përfundimtare'!C3</f>
        <v>#DIV/0!</v>
      </c>
      <c r="S9" s="276">
        <f>COUNTIFS('Nota Përfundimtare'!D6:D45,"M",'Nota Përfundimtare'!I6:I45,"1")</f>
        <v>0</v>
      </c>
      <c r="T9" s="276">
        <f>COUNTIFS('Nota Përfundimtare'!D6:D45,"F",'Nota Përfundimtare'!I6:I45,"1")</f>
        <v>0</v>
      </c>
      <c r="U9" s="275" t="e">
        <f>((S9+T9)*100)/'Nota Përfundimtare'!C3</f>
        <v>#DIV/0!</v>
      </c>
      <c r="V9" s="274">
        <f>COUNTIFS('Nota Përfundimtare'!D6:D45,"M",'Nota Përfundimtare'!I6:I45,"0")</f>
        <v>0</v>
      </c>
      <c r="W9" s="274">
        <f>COUNTIFS('Nota Përfundimtare'!D6:D45,"F",'Nota Përfundimtare'!I6:I45,"0")</f>
        <v>0</v>
      </c>
      <c r="X9" s="275" t="e">
        <f>((V9+W9)*100)/'Nota Përfundimtare'!C3</f>
        <v>#DIV/0!</v>
      </c>
      <c r="Y9" s="325">
        <f t="shared" si="1"/>
        <v>0</v>
      </c>
      <c r="Z9" s="305" t="e">
        <f>((G32*(D9+E9))+(F32*(G9+H9))+(E32*(J9+K9))+(D32*(M9+N9))+(C32*(S9+T9)))/'Nota Përfundimtare'!K4</f>
        <v>#DIV/0!</v>
      </c>
    </row>
    <row r="10" spans="1:27" ht="20.100000000000001" customHeight="1" thickBot="1" x14ac:dyDescent="0.3">
      <c r="A10" s="333">
        <v>5</v>
      </c>
      <c r="B10" s="269" t="str">
        <f>'Perioda 1'!J6</f>
        <v>Edukatë Figurative</v>
      </c>
      <c r="C10" s="272" t="s">
        <v>39</v>
      </c>
      <c r="D10" s="212">
        <f>COUNTIFS('Nota Përfundimtare'!D6:D45,"M",'Nota Përfundimtare'!J6:J45,"5")</f>
        <v>0</v>
      </c>
      <c r="E10" s="212">
        <f>COUNTIFS('Nota Përfundimtare'!D6:D45,"F",'Nota Përfundimtare'!J6:J45,"5")</f>
        <v>0</v>
      </c>
      <c r="F10" s="213" t="e">
        <f>((D10+E10)*100)/'Nota Përfundimtare'!C3</f>
        <v>#DIV/0!</v>
      </c>
      <c r="G10" s="212">
        <f>COUNTIFS('Nota Përfundimtare'!D6:D45,"M",'Nota Përfundimtare'!J6:J45,"4")</f>
        <v>0</v>
      </c>
      <c r="H10" s="212">
        <f>COUNTIFS('Nota Përfundimtare'!D6:D45,"F",'Nota Përfundimtare'!J6:J45,"4")</f>
        <v>0</v>
      </c>
      <c r="I10" s="213" t="e">
        <f>((G10+H10)*100)/'Nota Përfundimtare'!C3</f>
        <v>#DIV/0!</v>
      </c>
      <c r="J10" s="212">
        <f>COUNTIFS('Nota Përfundimtare'!D6:D45,"M",'Nota Përfundimtare'!J6:J45,"3")</f>
        <v>0</v>
      </c>
      <c r="K10" s="212">
        <f>COUNTIFS('Nota Përfundimtare'!D6:D45,"F",'Nota Përfundimtare'!J6:J45,"3")</f>
        <v>0</v>
      </c>
      <c r="L10" s="213" t="e">
        <f>((J10+K10)*100)/'Nota Përfundimtare'!C3</f>
        <v>#DIV/0!</v>
      </c>
      <c r="M10" s="212">
        <f>COUNTIFS('Nota Përfundimtare'!D6:D45,"M",'Nota Përfundimtare'!J6:J45,"2")</f>
        <v>0</v>
      </c>
      <c r="N10" s="212">
        <f>COUNTIFS('Nota Përfundimtare'!D6:D45,"F",'Nota Përfundimtare'!J6:J45,"2")</f>
        <v>0</v>
      </c>
      <c r="O10" s="213" t="e">
        <f>((M10+N10)*100)/'Nota Përfundimtare'!C3</f>
        <v>#DIV/0!</v>
      </c>
      <c r="P10" s="212">
        <f t="shared" si="0"/>
        <v>0</v>
      </c>
      <c r="Q10" s="212">
        <f t="shared" si="0"/>
        <v>0</v>
      </c>
      <c r="R10" s="213" t="e">
        <f>((P10+Q10)*100)/'Nota Përfundimtare'!C3</f>
        <v>#DIV/0!</v>
      </c>
      <c r="S10" s="214">
        <f>COUNTIFS('Nota Përfundimtare'!D6:D45,"M",'Nota Përfundimtare'!J6:J45,"1")</f>
        <v>0</v>
      </c>
      <c r="T10" s="214">
        <f>COUNTIFS('Nota Përfundimtare'!D6:D45,"F",'Nota Përfundimtare'!J6:J45,"1")</f>
        <v>0</v>
      </c>
      <c r="U10" s="213" t="e">
        <f>((S10+T10)*100)/'Nota Përfundimtare'!C3</f>
        <v>#DIV/0!</v>
      </c>
      <c r="V10" s="212">
        <f>COUNTIFS('Nota Përfundimtare'!D6:D45,"M",'Nota Përfundimtare'!J6:J45,"0")</f>
        <v>0</v>
      </c>
      <c r="W10" s="212">
        <f>COUNTIFS('Nota Përfundimtare'!D6:D45,"F",'Nota Përfundimtare'!J6:J45,"0")</f>
        <v>0</v>
      </c>
      <c r="X10" s="213" t="e">
        <f>((V10+W10)*100)/'Nota Përfundimtare'!C3</f>
        <v>#DIV/0!</v>
      </c>
      <c r="Y10" s="303">
        <f t="shared" si="1"/>
        <v>0</v>
      </c>
      <c r="Z10" s="304" t="e">
        <f>((G32*(D10+E10))+(F32*(G10+H10))+(E32*(J10+K10))+(D32*(M10+N10))+(C32*(S10+T10)))/'Nota Përfundimtare'!K4</f>
        <v>#DIV/0!</v>
      </c>
    </row>
    <row r="11" spans="1:27" ht="20.100000000000001" customHeight="1" thickBot="1" x14ac:dyDescent="0.3">
      <c r="A11" s="334">
        <v>6</v>
      </c>
      <c r="B11" s="307" t="str">
        <f>'Perioda 1'!K6</f>
        <v>Matematikë</v>
      </c>
      <c r="C11" s="308" t="s">
        <v>39</v>
      </c>
      <c r="D11" s="309">
        <f>COUNTIFS('Nota Përfundimtare'!D6:D45,"M",'Nota Përfundimtare'!K6:K45,"5")</f>
        <v>0</v>
      </c>
      <c r="E11" s="310">
        <f>COUNTIFS('Nota Përfundimtare'!D6:D45,"F",'Nota Përfundimtare'!K6:K45,"5")</f>
        <v>0</v>
      </c>
      <c r="F11" s="311" t="e">
        <f>((D11+E11)*100)/'Nota Përfundimtare'!C3</f>
        <v>#DIV/0!</v>
      </c>
      <c r="G11" s="310">
        <f>COUNTIFS('Nota Përfundimtare'!D6:D45,"M",'Nota Përfundimtare'!K6:K45,"4")</f>
        <v>0</v>
      </c>
      <c r="H11" s="310">
        <f>COUNTIFS('Nota Përfundimtare'!D6:D45,"F",'Nota Përfundimtare'!K6:K45,"4")</f>
        <v>0</v>
      </c>
      <c r="I11" s="311" t="e">
        <f>((G11+H11)*100)/'Nota Përfundimtare'!C3</f>
        <v>#DIV/0!</v>
      </c>
      <c r="J11" s="310">
        <f>COUNTIFS('Nota Përfundimtare'!D6:D45,"M",'Nota Përfundimtare'!K6:K45,"3")</f>
        <v>0</v>
      </c>
      <c r="K11" s="310">
        <f>COUNTIFS('Nota Përfundimtare'!D6:D45,"F",'Nota Përfundimtare'!K6:K45,"3")</f>
        <v>0</v>
      </c>
      <c r="L11" s="311" t="e">
        <f>((J11+K11)*100)/'Nota Përfundimtare'!C3</f>
        <v>#DIV/0!</v>
      </c>
      <c r="M11" s="310">
        <f>COUNTIFS('Nota Përfundimtare'!D6:D45,"M",'Nota Përfundimtare'!K6:K45,"2")</f>
        <v>0</v>
      </c>
      <c r="N11" s="310">
        <f>COUNTIFS('Nota Përfundimtare'!D6:D45,"F",'Nota Përfundimtare'!K6:K45,"2")</f>
        <v>0</v>
      </c>
      <c r="O11" s="311" t="e">
        <f>((M11+N11)*100)/'Nota Përfundimtare'!C3</f>
        <v>#DIV/0!</v>
      </c>
      <c r="P11" s="310">
        <f t="shared" si="0"/>
        <v>0</v>
      </c>
      <c r="Q11" s="310">
        <f t="shared" si="0"/>
        <v>0</v>
      </c>
      <c r="R11" s="311" t="e">
        <f>((P11+Q11)*100)/'Nota Përfundimtare'!C3</f>
        <v>#DIV/0!</v>
      </c>
      <c r="S11" s="327">
        <f>COUNTIFS('Nota Përfundimtare'!D6:D45,"M",'Nota Përfundimtare'!K6:K45,"1")</f>
        <v>0</v>
      </c>
      <c r="T11" s="327">
        <f>COUNTIFS('Nota Përfundimtare'!D6:D45,"F",'Nota Përfundimtare'!K6:K45,"1")</f>
        <v>0</v>
      </c>
      <c r="U11" s="311" t="e">
        <f>((S11+T11)*100)/'Nota Përfundimtare'!C3</f>
        <v>#DIV/0!</v>
      </c>
      <c r="V11" s="310">
        <f>COUNTIFS('Nota Përfundimtare'!D6:D45,"M",'Nota Përfundimtare'!K6:K45,"0")</f>
        <v>0</v>
      </c>
      <c r="W11" s="310">
        <f>COUNTIFS('Nota Përfundimtare'!D6:D45,"F",'Nota Përfundimtare'!K6:K45,"0")</f>
        <v>0</v>
      </c>
      <c r="X11" s="311" t="e">
        <f>((V11+W11)*100)/'Nota Përfundimtare'!C3</f>
        <v>#DIV/0!</v>
      </c>
      <c r="Y11" s="312">
        <f t="shared" si="1"/>
        <v>0</v>
      </c>
      <c r="Z11" s="313" t="e">
        <f>((G32*(D11+E11))+(F32*(G11+H11))+(E32*(J11+K11))+(D32*(M11+N11))+(C32*(S11+T11)))/'Nota Përfundimtare'!K4</f>
        <v>#DIV/0!</v>
      </c>
    </row>
    <row r="12" spans="1:27" ht="20.100000000000001" customHeight="1" x14ac:dyDescent="0.25">
      <c r="A12" s="332">
        <v>7</v>
      </c>
      <c r="B12" s="261" t="str">
        <f>'Perioda 1'!L6</f>
        <v>Njeriu dhe natyra</v>
      </c>
      <c r="C12" s="273" t="s">
        <v>39</v>
      </c>
      <c r="D12" s="274">
        <f>COUNTIFS('Nota Përfundimtare'!D6:D45,"M",'Nota Përfundimtare'!L6:L45,"5")</f>
        <v>0</v>
      </c>
      <c r="E12" s="274">
        <f>COUNTIFS('Nota Përfundimtare'!D6:D45,"F",'Nota Përfundimtare'!L6:L45,"5")</f>
        <v>0</v>
      </c>
      <c r="F12" s="275" t="e">
        <f>((D12+E12)*100)/'Nota Përfundimtare'!C3</f>
        <v>#DIV/0!</v>
      </c>
      <c r="G12" s="274">
        <f>COUNTIFS('Nota Përfundimtare'!D6:D45,"M",'Nota Përfundimtare'!L6:L45,"4")</f>
        <v>0</v>
      </c>
      <c r="H12" s="274">
        <f>COUNTIFS('Nota Përfundimtare'!D6:D45,"F",'Nota Përfundimtare'!L6:L45,"4")</f>
        <v>0</v>
      </c>
      <c r="I12" s="275" t="e">
        <f>((G12+H12)*100)/'Nota Përfundimtare'!C3</f>
        <v>#DIV/0!</v>
      </c>
      <c r="J12" s="274">
        <f>COUNTIFS('Nota Përfundimtare'!D6:D45,"M",'Nota Përfundimtare'!L6:L45,"3")</f>
        <v>0</v>
      </c>
      <c r="K12" s="274">
        <f>COUNTIFS('Nota Përfundimtare'!D6:D45,"F",'Nota Përfundimtare'!L6:L45,"3")</f>
        <v>0</v>
      </c>
      <c r="L12" s="275" t="e">
        <f>((J12+K12)*100)/'Nota Përfundimtare'!C3</f>
        <v>#DIV/0!</v>
      </c>
      <c r="M12" s="274">
        <f>COUNTIFS('Nota Përfundimtare'!D6:D45,"M",'Nota Përfundimtare'!L6:L45,"2")</f>
        <v>0</v>
      </c>
      <c r="N12" s="274">
        <f>COUNTIFS('Nota Përfundimtare'!D6:D45,"F",'Nota Përfundimtare'!L6:L45,"2")</f>
        <v>0</v>
      </c>
      <c r="O12" s="275" t="e">
        <f>((M12+N12)*100)/'Nota Përfundimtare'!C3</f>
        <v>#DIV/0!</v>
      </c>
      <c r="P12" s="274">
        <f t="shared" si="0"/>
        <v>0</v>
      </c>
      <c r="Q12" s="274">
        <f t="shared" si="0"/>
        <v>0</v>
      </c>
      <c r="R12" s="275" t="e">
        <f>((P12+Q12)*100)/'Nota Përfundimtare'!C3</f>
        <v>#DIV/0!</v>
      </c>
      <c r="S12" s="276">
        <f>COUNTIFS('Nota Përfundimtare'!D6:D45,"M",'Nota Përfundimtare'!L6:L45,"1")</f>
        <v>0</v>
      </c>
      <c r="T12" s="276">
        <f>COUNTIFS('Nota Përfundimtare'!D6:D45,"F",'Nota Përfundimtare'!L6:L45,"1")</f>
        <v>0</v>
      </c>
      <c r="U12" s="275" t="e">
        <f>((S12+T12)*100)/'Nota Përfundimtare'!C3</f>
        <v>#DIV/0!</v>
      </c>
      <c r="V12" s="274">
        <f>COUNTIFS('Nota Përfundimtare'!D6:D45,"M",'Nota Përfundimtare'!L6:L45,"0")</f>
        <v>0</v>
      </c>
      <c r="W12" s="274">
        <f>COUNTIFS('Nota Përfundimtare'!D6:D45,"F",'Nota Përfundimtare'!L6:L45,"0")</f>
        <v>0</v>
      </c>
      <c r="X12" s="275" t="e">
        <f>((V12+W12)*100)/'Nota Përfundimtare'!C3</f>
        <v>#DIV/0!</v>
      </c>
      <c r="Y12" s="325">
        <f t="shared" si="1"/>
        <v>0</v>
      </c>
      <c r="Z12" s="305" t="e">
        <f>((G32*(D12+E12))+(F32*(G12+H12))+(E32*(J12+K12))+(D32*(M12+N12))+(C32*(S12+T12)))/'Nota Përfundimtare'!K4</f>
        <v>#DIV/0!</v>
      </c>
    </row>
    <row r="13" spans="1:27" ht="20.100000000000001" customHeight="1" x14ac:dyDescent="0.25">
      <c r="A13" s="330">
        <v>8</v>
      </c>
      <c r="B13" s="264">
        <f>'Perioda 1'!M6</f>
        <v>0</v>
      </c>
      <c r="C13" s="265" t="s">
        <v>39</v>
      </c>
      <c r="D13" s="199">
        <f>COUNTIFS('Nota Përfundimtare'!D6:D45,"M",'Nota Përfundimtare'!M6:M45,"5")</f>
        <v>0</v>
      </c>
      <c r="E13" s="199">
        <f>COUNTIFS('Nota Përfundimtare'!D6:D45,"F",'Nota Përfundimtare'!M6:M45,"5")</f>
        <v>0</v>
      </c>
      <c r="F13" s="200" t="e">
        <f>((D13+E13)*100)/'Nota Përfundimtare'!C3</f>
        <v>#DIV/0!</v>
      </c>
      <c r="G13" s="199">
        <f>COUNTIFS('Nota Përfundimtare'!D6:D45,"M",'Nota Përfundimtare'!M6:M45,"4")</f>
        <v>0</v>
      </c>
      <c r="H13" s="199">
        <f>COUNTIFS('Nota Përfundimtare'!D6:D45,"F",'Nota Përfundimtare'!M6:M45,"4")</f>
        <v>0</v>
      </c>
      <c r="I13" s="200" t="e">
        <f>((G13+H13)*100)/'Nota Përfundimtare'!C3</f>
        <v>#DIV/0!</v>
      </c>
      <c r="J13" s="199">
        <f>COUNTIFS('Nota Përfundimtare'!D6:D45,"M",'Nota Përfundimtare'!M6:M45,"3")</f>
        <v>0</v>
      </c>
      <c r="K13" s="199">
        <f>COUNTIFS('Nota Përfundimtare'!D6:D45,"F",'Nota Përfundimtare'!M6:M45,"3")</f>
        <v>0</v>
      </c>
      <c r="L13" s="200" t="e">
        <f>((J13+K13)*100)/'Nota Përfundimtare'!C3</f>
        <v>#DIV/0!</v>
      </c>
      <c r="M13" s="199">
        <f>COUNTIFS('Nota Përfundimtare'!D6:D45,"M",'Nota Përfundimtare'!M6:M45,"2")</f>
        <v>0</v>
      </c>
      <c r="N13" s="199">
        <f>COUNTIFS('Nota Përfundimtare'!D6:D45,"F",'Nota Përfundimtare'!M6:M45,"2")</f>
        <v>0</v>
      </c>
      <c r="O13" s="200" t="e">
        <f>((M13+N13)*100)/'Nota Përfundimtare'!C3</f>
        <v>#DIV/0!</v>
      </c>
      <c r="P13" s="199">
        <f t="shared" si="0"/>
        <v>0</v>
      </c>
      <c r="Q13" s="199">
        <f t="shared" si="0"/>
        <v>0</v>
      </c>
      <c r="R13" s="200" t="e">
        <f>((P13+Q13)*100)/'Nota Përfundimtare'!C3</f>
        <v>#DIV/0!</v>
      </c>
      <c r="S13" s="201">
        <f>COUNTIFS('Nota Përfundimtare'!D6:D45,"M",'Nota Përfundimtare'!M6:M45,"1")</f>
        <v>0</v>
      </c>
      <c r="T13" s="201">
        <f>COUNTIFS('Nota Përfundimtare'!D6:D45,"F",'Nota Përfundimtare'!M6:M45,"1")</f>
        <v>0</v>
      </c>
      <c r="U13" s="200" t="e">
        <f>((S13+T13)*100)/'Nota Përfundimtare'!C3</f>
        <v>#DIV/0!</v>
      </c>
      <c r="V13" s="199">
        <f>COUNTIFS('Nota Përfundimtare'!D6:D45,"M",'Nota Përfundimtare'!M6:M45,"0")</f>
        <v>0</v>
      </c>
      <c r="W13" s="199">
        <f>COUNTIFS('Nota Përfundimtare'!D6:D45,"F",'Nota Përfundimtare'!M6:M45,"0")</f>
        <v>0</v>
      </c>
      <c r="X13" s="200" t="e">
        <f>((V13+W13)*100)/'Nota Përfundimtare'!C3</f>
        <v>#DIV/0!</v>
      </c>
      <c r="Y13" s="206">
        <f t="shared" si="1"/>
        <v>0</v>
      </c>
      <c r="Z13" s="301" t="e">
        <f>((G32*(D13+E13))+(F32*(G13+H13))+(E32*(J13+K13))+(D32*(M13+N13))+(C32*(S13+T13)))/'Nota Përfundimtare'!K4</f>
        <v>#DIV/0!</v>
      </c>
    </row>
    <row r="14" spans="1:27" ht="20.100000000000001" customHeight="1" thickBot="1" x14ac:dyDescent="0.3">
      <c r="A14" s="333">
        <v>9</v>
      </c>
      <c r="B14" s="269">
        <f>'Perioda 1'!N6</f>
        <v>0</v>
      </c>
      <c r="C14" s="272" t="s">
        <v>39</v>
      </c>
      <c r="D14" s="212">
        <f>COUNTIFS('Nota Përfundimtare'!D6:D45,"M",'Nota Përfundimtare'!N6:N45,"5")</f>
        <v>0</v>
      </c>
      <c r="E14" s="212">
        <f>COUNTIFS('Nota Përfundimtare'!D6:D45,"F",'Nota Përfundimtare'!N6:N45,"5")</f>
        <v>0</v>
      </c>
      <c r="F14" s="213" t="e">
        <f>((D14+E14)*100)/'Nota Përfundimtare'!C3</f>
        <v>#DIV/0!</v>
      </c>
      <c r="G14" s="212">
        <f>COUNTIFS('Nota Përfundimtare'!D6:D45,"M",'Nota Përfundimtare'!N6:N45,"4")</f>
        <v>0</v>
      </c>
      <c r="H14" s="212">
        <f>COUNTIFS('Nota Përfundimtare'!D6:D45,"F",'Nota Përfundimtare'!N6:N45,"4")</f>
        <v>0</v>
      </c>
      <c r="I14" s="213" t="e">
        <f>((G14+H14)*100)/'Nota Përfundimtare'!C3</f>
        <v>#DIV/0!</v>
      </c>
      <c r="J14" s="212">
        <f>COUNTIFS('Nota Përfundimtare'!D6:D45,"M",'Nota Përfundimtare'!N6:N45,"3")</f>
        <v>0</v>
      </c>
      <c r="K14" s="212">
        <f>COUNTIFS('Nota Përfundimtare'!D6:D45,"F",'Nota Përfundimtare'!N6:N45,"3")</f>
        <v>0</v>
      </c>
      <c r="L14" s="213" t="e">
        <f>((J14+K14)*100)/'Nota Përfundimtare'!C3</f>
        <v>#DIV/0!</v>
      </c>
      <c r="M14" s="212">
        <f>COUNTIFS('Nota Përfundimtare'!D6:D45,"M",'Nota Përfundimtare'!N6:N45,"2")</f>
        <v>0</v>
      </c>
      <c r="N14" s="212">
        <f>COUNTIFS('Nota Përfundimtare'!D6:D45,"F",'Nota Përfundimtare'!N6:N45,"2")</f>
        <v>0</v>
      </c>
      <c r="O14" s="213" t="e">
        <f>((M14+N14)*100)/'Nota Përfundimtare'!C3</f>
        <v>#DIV/0!</v>
      </c>
      <c r="P14" s="212">
        <f t="shared" si="0"/>
        <v>0</v>
      </c>
      <c r="Q14" s="212">
        <f t="shared" si="0"/>
        <v>0</v>
      </c>
      <c r="R14" s="213" t="e">
        <f>((P14+Q14)*100)/'Nota Përfundimtare'!C3</f>
        <v>#DIV/0!</v>
      </c>
      <c r="S14" s="214">
        <f>COUNTIFS('Nota Përfundimtare'!D6:D45,"M",'Nota Përfundimtare'!N6:N45,"1")</f>
        <v>0</v>
      </c>
      <c r="T14" s="214">
        <f>COUNTIFS('Nota Përfundimtare'!D6:D45,"F",'Nota Përfundimtare'!N6:N45,"1")</f>
        <v>0</v>
      </c>
      <c r="U14" s="213" t="e">
        <f>((S14+T14)*100)/'Nota Përfundimtare'!C3</f>
        <v>#DIV/0!</v>
      </c>
      <c r="V14" s="212">
        <f>COUNTIFS('Nota Përfundimtare'!D6:D45,"M",'Nota Përfundimtare'!N6:N45,"0")</f>
        <v>0</v>
      </c>
      <c r="W14" s="212">
        <f>COUNTIFS('Nota Përfundimtare'!D6:D45,"F",'Nota Përfundimtare'!N6:N45,"0")</f>
        <v>0</v>
      </c>
      <c r="X14" s="213" t="e">
        <f>((V14+W14)*100)/'Nota Përfundimtare'!C3</f>
        <v>#DIV/0!</v>
      </c>
      <c r="Y14" s="303">
        <f t="shared" si="1"/>
        <v>0</v>
      </c>
      <c r="Z14" s="304" t="e">
        <f>((G32*(D14+E14))+(F32*(G14+H14))+(E32*(J14+K14))+(D32*(M14+N14))+(C32*(S14+T14)))/'Nota Përfundimtare'!K4</f>
        <v>#DIV/0!</v>
      </c>
    </row>
    <row r="15" spans="1:27" ht="20.100000000000001" customHeight="1" x14ac:dyDescent="0.25">
      <c r="A15" s="329">
        <v>10</v>
      </c>
      <c r="B15" s="279" t="str">
        <f>'Perioda 1'!O6</f>
        <v>Shoqëria dhe mjedisi</v>
      </c>
      <c r="C15" s="280" t="s">
        <v>39</v>
      </c>
      <c r="D15" s="281">
        <f>COUNTIFS('Nota Përfundimtare'!D6:D45,"M",'Nota Përfundimtare'!O6:O45,"5")</f>
        <v>0</v>
      </c>
      <c r="E15" s="281">
        <f>COUNTIFS('Nota Përfundimtare'!D6:D45,"F",'Nota Përfundimtare'!O6:O45,"5")</f>
        <v>0</v>
      </c>
      <c r="F15" s="282" t="e">
        <f>((D15+E15)*100)/'Nota Përfundimtare'!C3</f>
        <v>#DIV/0!</v>
      </c>
      <c r="G15" s="281">
        <f>COUNTIFS('Nota Përfundimtare'!D6:D45,"M",'Nota Përfundimtare'!O6:O45,"4")</f>
        <v>0</v>
      </c>
      <c r="H15" s="281">
        <f>COUNTIFS('Nota Përfundimtare'!D6:D45,"F",'Nota Përfundimtare'!O6:O45,"4")</f>
        <v>0</v>
      </c>
      <c r="I15" s="282" t="e">
        <f>((G15+H15)*100)/'Nota Përfundimtare'!C3</f>
        <v>#DIV/0!</v>
      </c>
      <c r="J15" s="281">
        <f>COUNTIFS('Nota Përfundimtare'!D6:D45,"M",'Nota Përfundimtare'!O6:O45,"3")</f>
        <v>0</v>
      </c>
      <c r="K15" s="281">
        <f>COUNTIFS('Nota Përfundimtare'!D6:D45,"F",'Nota Përfundimtare'!O6:O45,"3")</f>
        <v>0</v>
      </c>
      <c r="L15" s="282" t="e">
        <f>((J15+K15)*100)/'Nota Përfundimtare'!C3</f>
        <v>#DIV/0!</v>
      </c>
      <c r="M15" s="281">
        <f>COUNTIFS('Nota Përfundimtare'!D6:D45,"M",'Nota Përfundimtare'!O6:O45,"2")</f>
        <v>0</v>
      </c>
      <c r="N15" s="281">
        <f>COUNTIFS('Nota Përfundimtare'!D6:D45,"F",'Nota Përfundimtare'!O6:O45,"2")</f>
        <v>0</v>
      </c>
      <c r="O15" s="282" t="e">
        <f>((M15+N15)*100)/'Nota Përfundimtare'!C3</f>
        <v>#DIV/0!</v>
      </c>
      <c r="P15" s="281">
        <f t="shared" si="0"/>
        <v>0</v>
      </c>
      <c r="Q15" s="281">
        <f t="shared" si="0"/>
        <v>0</v>
      </c>
      <c r="R15" s="282" t="e">
        <f>((P15+Q15)*100)/'Nota Përfundimtare'!C3</f>
        <v>#DIV/0!</v>
      </c>
      <c r="S15" s="283">
        <f>COUNTIFS('Nota Përfundimtare'!D6:D45,"M",'Nota Përfundimtare'!O6:O45,"1")</f>
        <v>0</v>
      </c>
      <c r="T15" s="283">
        <f>COUNTIFS('Nota Përfundimtare'!D6:D45,"F",'Nota Përfundimtare'!O6:O45,"1")</f>
        <v>0</v>
      </c>
      <c r="U15" s="282" t="e">
        <f>((S15+T15)*100)/'Nota Përfundimtare'!C3</f>
        <v>#DIV/0!</v>
      </c>
      <c r="V15" s="281">
        <f>COUNTIFS('Nota Përfundimtare'!D6:D45,"M",'Nota Përfundimtare'!O6:O45,"0")</f>
        <v>0</v>
      </c>
      <c r="W15" s="281">
        <f>COUNTIFS('Nota Përfundimtare'!D6:D45,"F",'Nota Përfundimtare'!O6:O45,"0")</f>
        <v>0</v>
      </c>
      <c r="X15" s="282" t="e">
        <f>((V15+W15)*100)/'Nota Përfundimtare'!C3</f>
        <v>#DIV/0!</v>
      </c>
      <c r="Y15" s="326">
        <f t="shared" si="1"/>
        <v>0</v>
      </c>
      <c r="Z15" s="300" t="e">
        <f>((G32*(D15+E15))+(F32*(G15+H15))+(E32*(J15+K15))+(D32*(M15+N15))+(C32*(S15+T15)))/'Nota Përfundimtare'!K4</f>
        <v>#DIV/0!</v>
      </c>
    </row>
    <row r="16" spans="1:27" ht="20.100000000000001" customHeight="1" x14ac:dyDescent="0.25">
      <c r="A16" s="330">
        <v>11</v>
      </c>
      <c r="B16" s="264">
        <f>'Perioda 1'!P6</f>
        <v>0</v>
      </c>
      <c r="C16" s="265" t="s">
        <v>39</v>
      </c>
      <c r="D16" s="199">
        <f>COUNTIFS('Nota Përfundimtare'!D6:D45,"M",'Nota Përfundimtare'!P6:P45,"5")</f>
        <v>0</v>
      </c>
      <c r="E16" s="199">
        <f>COUNTIFS('Nota Përfundimtare'!D6:D45,"F",'Nota Përfundimtare'!P6:P45,"5")</f>
        <v>0</v>
      </c>
      <c r="F16" s="200" t="e">
        <f>((D16+E16)*100)/'Nota Përfundimtare'!C3</f>
        <v>#DIV/0!</v>
      </c>
      <c r="G16" s="199">
        <f>COUNTIFS('Nota Përfundimtare'!D6:D45,"M",'Nota Përfundimtare'!P6:P45,"4")</f>
        <v>0</v>
      </c>
      <c r="H16" s="199">
        <f>COUNTIFS('Nota Përfundimtare'!D6:D45,"F",'Nota Përfundimtare'!P6:P45,"4")</f>
        <v>0</v>
      </c>
      <c r="I16" s="200" t="e">
        <f>((G16+H16)*100)/'Nota Përfundimtare'!C3</f>
        <v>#DIV/0!</v>
      </c>
      <c r="J16" s="199">
        <f>COUNTIFS('Nota Përfundimtare'!D6:D45,"M",'Nota Përfundimtare'!P6:P45,"3")</f>
        <v>0</v>
      </c>
      <c r="K16" s="199">
        <f>COUNTIFS('Nota Përfundimtare'!D6:D45,"F",'Nota Përfundimtare'!P6:P45,"3")</f>
        <v>0</v>
      </c>
      <c r="L16" s="200" t="e">
        <f>((J16+K16)*100)/'Nota Përfundimtare'!C3</f>
        <v>#DIV/0!</v>
      </c>
      <c r="M16" s="199">
        <f>COUNTIFS('Nota Përfundimtare'!D6:D45,"M",'Nota Përfundimtare'!P6:P45,"2")</f>
        <v>0</v>
      </c>
      <c r="N16" s="199">
        <f>COUNTIFS('Nota Përfundimtare'!D6:D45,"F",'Nota Përfundimtare'!P6:P45,"2")</f>
        <v>0</v>
      </c>
      <c r="O16" s="200" t="e">
        <f>((M16+N16)*100)/'Nota Përfundimtare'!C3</f>
        <v>#DIV/0!</v>
      </c>
      <c r="P16" s="199">
        <f t="shared" si="0"/>
        <v>0</v>
      </c>
      <c r="Q16" s="199">
        <f t="shared" si="0"/>
        <v>0</v>
      </c>
      <c r="R16" s="200" t="e">
        <f>((P16+Q16)*100)/'Nota Përfundimtare'!C3</f>
        <v>#DIV/0!</v>
      </c>
      <c r="S16" s="201">
        <f>COUNTIFS('Nota Përfundimtare'!D6:D45,"M",'Nota Përfundimtare'!P6:P45,"1")</f>
        <v>0</v>
      </c>
      <c r="T16" s="201">
        <f>COUNTIFS('Nota Përfundimtare'!D6:D45,"F",'Nota Përfundimtare'!P6:P45,"1")</f>
        <v>0</v>
      </c>
      <c r="U16" s="200" t="e">
        <f>((S16+T16)*100)/'Nota Përfundimtare'!C3</f>
        <v>#DIV/0!</v>
      </c>
      <c r="V16" s="199">
        <f>COUNTIFS('Nota Përfundimtare'!D6:D45,"M",'Nota Përfundimtare'!P6:P45,"0")</f>
        <v>0</v>
      </c>
      <c r="W16" s="199">
        <f>COUNTIFS('Nota Përfundimtare'!D6:D45,"F",'Nota Përfundimtare'!P6:P45,"0")</f>
        <v>0</v>
      </c>
      <c r="X16" s="200" t="e">
        <f>((V16+W16)*100)/'Nota Përfundimtare'!C3</f>
        <v>#DIV/0!</v>
      </c>
      <c r="Y16" s="206">
        <f t="shared" si="1"/>
        <v>0</v>
      </c>
      <c r="Z16" s="301" t="e">
        <f>((G32*(D16+E16))+(F32*(G16+H16))+(E32*(J16+K16))+(D32*(M16+N16))+(C32*(S16+T16)))/'Nota Përfundimtare'!K4</f>
        <v>#DIV/0!</v>
      </c>
    </row>
    <row r="17" spans="1:26" ht="20.100000000000001" customHeight="1" thickBot="1" x14ac:dyDescent="0.3">
      <c r="A17" s="331">
        <v>12</v>
      </c>
      <c r="B17" s="287">
        <f>'Perioda 1'!Q6</f>
        <v>0</v>
      </c>
      <c r="C17" s="288" t="s">
        <v>39</v>
      </c>
      <c r="D17" s="289">
        <f>COUNTIFS('Nota Përfundimtare'!D6:D45,"M",'Nota Përfundimtare'!Q6:Q45,"5")</f>
        <v>0</v>
      </c>
      <c r="E17" s="289">
        <f>COUNTIFS('Nota Përfundimtare'!D6:D45,"F",'Nota Përfundimtare'!Q6:Q45,"5")</f>
        <v>0</v>
      </c>
      <c r="F17" s="290" t="e">
        <f>((D17+E17)*100)/'Nota Përfundimtare'!C3</f>
        <v>#DIV/0!</v>
      </c>
      <c r="G17" s="289">
        <f>COUNTIFS('Nota Përfundimtare'!D6:D45,"M",'Nota Përfundimtare'!Q6:Q45,"4")</f>
        <v>0</v>
      </c>
      <c r="H17" s="289">
        <f>COUNTIFS('Nota Përfundimtare'!D6:D45,"F",'Nota Përfundimtare'!Q6:Q45,"4")</f>
        <v>0</v>
      </c>
      <c r="I17" s="290" t="e">
        <f>((G17+H17)*100)/'Nota Përfundimtare'!C3</f>
        <v>#DIV/0!</v>
      </c>
      <c r="J17" s="289">
        <f>COUNTIFS('Nota Përfundimtare'!D6:D45,"M",'Nota Përfundimtare'!Q6:Q45,"3")</f>
        <v>0</v>
      </c>
      <c r="K17" s="289">
        <f>COUNTIFS('Nota Përfundimtare'!D6:D45,"F",'Nota Përfundimtare'!Q6:Q45,"3")</f>
        <v>0</v>
      </c>
      <c r="L17" s="290" t="e">
        <f>((J17+K17)*100)/'Nota Përfundimtare'!C3</f>
        <v>#DIV/0!</v>
      </c>
      <c r="M17" s="289">
        <f>COUNTIFS('Nota Përfundimtare'!D6:D45,"M",'Nota Përfundimtare'!Q6:Q45,"2")</f>
        <v>0</v>
      </c>
      <c r="N17" s="289">
        <f>COUNTIFS('Nota Përfundimtare'!D6:D45,"F",'Nota Përfundimtare'!Q6:Q45,"2")</f>
        <v>0</v>
      </c>
      <c r="O17" s="290" t="e">
        <f>((M17+N17)*100)/'Nota Përfundimtare'!C3</f>
        <v>#DIV/0!</v>
      </c>
      <c r="P17" s="289">
        <f t="shared" si="0"/>
        <v>0</v>
      </c>
      <c r="Q17" s="289">
        <f t="shared" si="0"/>
        <v>0</v>
      </c>
      <c r="R17" s="290" t="e">
        <f>((P17+Q17)*100)/'Nota Përfundimtare'!C3</f>
        <v>#DIV/0!</v>
      </c>
      <c r="S17" s="293">
        <f>COUNTIFS('Nota Përfundimtare'!D6:D45,"M",'Nota Përfundimtare'!Q6:Q45,"1")</f>
        <v>0</v>
      </c>
      <c r="T17" s="293">
        <f>COUNTIFS('Nota Përfundimtare'!D6:D45,"F",'Nota Përfundimtare'!Q6:Q45,"1")</f>
        <v>0</v>
      </c>
      <c r="U17" s="290" t="e">
        <f>((S17+T17)*100)/'Nota Përfundimtare'!C3</f>
        <v>#DIV/0!</v>
      </c>
      <c r="V17" s="289">
        <f>COUNTIFS('Nota Përfundimtare'!D6:D45,"M",'Nota Përfundimtare'!Q6:Q45,"0")</f>
        <v>0</v>
      </c>
      <c r="W17" s="289">
        <f>COUNTIFS('Nota Përfundimtare'!D6:D45,"F",'Nota Përfundimtare'!Q6:Q45,"0")</f>
        <v>0</v>
      </c>
      <c r="X17" s="290" t="e">
        <f>((V17+W17)*100)/'Nota Përfundimtare'!C3</f>
        <v>#DIV/0!</v>
      </c>
      <c r="Y17" s="299">
        <f t="shared" si="1"/>
        <v>0</v>
      </c>
      <c r="Z17" s="316" t="e">
        <f>((G32*(D17+E17))+(F32*(G17+H17))+(E32*(J17+K17))+(D32*(M17+N17))+(C32*(S17+T17)))/'Nota Përfundimtare'!K4</f>
        <v>#DIV/0!</v>
      </c>
    </row>
    <row r="18" spans="1:26" ht="20.100000000000001" customHeight="1" thickBot="1" x14ac:dyDescent="0.3">
      <c r="A18" s="345">
        <v>13</v>
      </c>
      <c r="B18" s="267" t="str">
        <f>'Perioda 1'!R6</f>
        <v>Shkathtësi për jetë</v>
      </c>
      <c r="C18" s="296" t="s">
        <v>39</v>
      </c>
      <c r="D18" s="203">
        <f>COUNTIFS('Nota Përfundimtare'!D6:D45,"M",'Nota Përfundimtare'!R6:R45,"5")</f>
        <v>0</v>
      </c>
      <c r="E18" s="204">
        <f>COUNTIFS('Nota Përfundimtare'!D6:D45,"F",'Nota Përfundimtare'!R6:R45,"5")</f>
        <v>0</v>
      </c>
      <c r="F18" s="297" t="e">
        <f>((D18+E18)*100)/'Nota Përfundimtare'!C3</f>
        <v>#DIV/0!</v>
      </c>
      <c r="G18" s="204">
        <f>COUNTIFS('Nota Përfundimtare'!D6:D45,"M",'Nota Përfundimtare'!R6:R45,"4")</f>
        <v>0</v>
      </c>
      <c r="H18" s="204">
        <f>COUNTIFS('Nota Përfundimtare'!D6:D45,"F",'Nota Përfundimtare'!R6:R45,"4")</f>
        <v>0</v>
      </c>
      <c r="I18" s="297" t="e">
        <f>((G18+H18)*100)/'Nota Përfundimtare'!C3</f>
        <v>#DIV/0!</v>
      </c>
      <c r="J18" s="204">
        <f>COUNTIFS('Nota Përfundimtare'!D6:D45,"M",'Nota Përfundimtare'!R6:R45,"3")</f>
        <v>0</v>
      </c>
      <c r="K18" s="204">
        <f>COUNTIFS('Nota Përfundimtare'!D6:D45,"F",'Nota Përfundimtare'!R6:R45,"3")</f>
        <v>0</v>
      </c>
      <c r="L18" s="297" t="e">
        <f>((J18+K18)*100)/'Nota Përfundimtare'!C3</f>
        <v>#DIV/0!</v>
      </c>
      <c r="M18" s="204">
        <f>COUNTIFS('Nota Përfundimtare'!D6:D45,"M",'Nota Përfundimtare'!R6:R45,"2")</f>
        <v>0</v>
      </c>
      <c r="N18" s="204">
        <f>COUNTIFS('Nota Përfundimtare'!D6:D45,"F",'Nota Përfundimtare'!R6:R45,"2")</f>
        <v>0</v>
      </c>
      <c r="O18" s="297" t="e">
        <f>((M18+N18)*100)/'Nota Përfundimtare'!C3</f>
        <v>#DIV/0!</v>
      </c>
      <c r="P18" s="204">
        <f t="shared" si="0"/>
        <v>0</v>
      </c>
      <c r="Q18" s="204">
        <f t="shared" si="0"/>
        <v>0</v>
      </c>
      <c r="R18" s="297" t="e">
        <f>((P18+Q18)*100)/'Nota Përfundimtare'!C3</f>
        <v>#DIV/0!</v>
      </c>
      <c r="S18" s="340">
        <f>COUNTIFS('Nota Përfundimtare'!D6:D45,"M",'Nota Përfundimtare'!R6:R45,"1")</f>
        <v>0</v>
      </c>
      <c r="T18" s="340">
        <f>COUNTIFS('Nota Përfundimtare'!D6:D45,"F",'Nota Përfundimtare'!R6:R45,"1")</f>
        <v>0</v>
      </c>
      <c r="U18" s="297" t="e">
        <f>((S18+T18)*100)/'Nota Përfundimtare'!C3</f>
        <v>#DIV/0!</v>
      </c>
      <c r="V18" s="204">
        <f>COUNTIFS('Nota Përfundimtare'!D6:D45,"M",'Nota Përfundimtare'!R6:R45,"0")</f>
        <v>0</v>
      </c>
      <c r="W18" s="204">
        <f>COUNTIFS('Nota Përfundimtare'!D6:D45,"F",'Nota Përfundimtare'!R6:R45,"0")</f>
        <v>0</v>
      </c>
      <c r="X18" s="297" t="e">
        <f>((V18+W18)*100)/'Nota Përfundimtare'!C3</f>
        <v>#DIV/0!</v>
      </c>
      <c r="Y18" s="207">
        <f t="shared" si="1"/>
        <v>0</v>
      </c>
      <c r="Z18" s="341" t="e">
        <f>((G32*(D18+E18))+(F32*(G18+H18))+(E32*(J18+K18))+(D32*(M18+N18))+(C32*(S18+T18)))/'Nota Përfundimtare'!K4</f>
        <v>#DIV/0!</v>
      </c>
    </row>
    <row r="19" spans="1:26" ht="20.100000000000001" customHeight="1" thickBot="1" x14ac:dyDescent="0.3">
      <c r="A19" s="334">
        <v>14</v>
      </c>
      <c r="B19" s="307" t="str">
        <f>'Perioda 1'!S6</f>
        <v>Edukatë fizike</v>
      </c>
      <c r="C19" s="308" t="s">
        <v>39</v>
      </c>
      <c r="D19" s="309">
        <f>COUNTIFS('Nota Përfundimtare'!D6:D45,"M",'Nota Përfundimtare'!S6:S45,"5")</f>
        <v>0</v>
      </c>
      <c r="E19" s="310">
        <f>COUNTIFS('Nota Përfundimtare'!D6:D45,"F",'Nota Përfundimtare'!S6:S45,"5")</f>
        <v>0</v>
      </c>
      <c r="F19" s="311" t="e">
        <f>((D19+E19)*100)/'Nota Përfundimtare'!C3</f>
        <v>#DIV/0!</v>
      </c>
      <c r="G19" s="310">
        <f>COUNTIFS('Nota Përfundimtare'!D6:D45,"M",'Nota Përfundimtare'!S6:S45,"4")</f>
        <v>0</v>
      </c>
      <c r="H19" s="310">
        <f>COUNTIFS('Nota Përfundimtare'!D6:D45,"F",'Nota Përfundimtare'!S6:S45,"4")</f>
        <v>0</v>
      </c>
      <c r="I19" s="311" t="e">
        <f>((G19+H19)*100)/'Nota Përfundimtare'!C3</f>
        <v>#DIV/0!</v>
      </c>
      <c r="J19" s="310">
        <f>COUNTIFS('Nota Përfundimtare'!D6:D45,"M",'Nota Përfundimtare'!S6:S45,"3")</f>
        <v>0</v>
      </c>
      <c r="K19" s="310">
        <f>COUNTIFS('Nota Përfundimtare'!D6:D45,"F",'Nota Përfundimtare'!S6:S45,"3")</f>
        <v>0</v>
      </c>
      <c r="L19" s="311" t="e">
        <f>((J19+K19)*100)/'Nota Përfundimtare'!C3</f>
        <v>#DIV/0!</v>
      </c>
      <c r="M19" s="310">
        <f>COUNTIFS('Nota Përfundimtare'!D6:D45,"M",'Nota Përfundimtare'!S6:S45,"2")</f>
        <v>0</v>
      </c>
      <c r="N19" s="310">
        <f>COUNTIFS('Nota Përfundimtare'!D6:D45,"F",'Nota Përfundimtare'!S6:S45,"2")</f>
        <v>0</v>
      </c>
      <c r="O19" s="311" t="e">
        <f>((M19+N19)*100)/'Nota Përfundimtare'!C3</f>
        <v>#DIV/0!</v>
      </c>
      <c r="P19" s="310">
        <f t="shared" si="0"/>
        <v>0</v>
      </c>
      <c r="Q19" s="310">
        <f t="shared" si="0"/>
        <v>0</v>
      </c>
      <c r="R19" s="311" t="e">
        <f>((P19+Q19)*100)/'Nota Përfundimtare'!C3</f>
        <v>#DIV/0!</v>
      </c>
      <c r="S19" s="327">
        <f>COUNTIFS('Nota Përfundimtare'!D6:D45,"M",'Nota Përfundimtare'!S6:S45,"1")</f>
        <v>0</v>
      </c>
      <c r="T19" s="327">
        <f>COUNTIFS('Nota Përfundimtare'!D6:D45,"F",'Nota Përfundimtare'!S6:S45,"1")</f>
        <v>0</v>
      </c>
      <c r="U19" s="311" t="e">
        <f>((S19+T19)*100)/'Nota Përfundimtare'!C3</f>
        <v>#DIV/0!</v>
      </c>
      <c r="V19" s="310">
        <f>COUNTIFS('Nota Përfundimtare'!D6:D45,"M",'Nota Përfundimtare'!S6:S45,"0")</f>
        <v>0</v>
      </c>
      <c r="W19" s="310">
        <f>COUNTIFS('Nota Përfundimtare'!D6:D45,"F",'Nota Përfundimtare'!S6:S45,"0")</f>
        <v>0</v>
      </c>
      <c r="X19" s="311" t="e">
        <f>((V19+W19)*100)/'Nota Përfundimtare'!C3</f>
        <v>#DIV/0!</v>
      </c>
      <c r="Y19" s="312">
        <f t="shared" si="1"/>
        <v>0</v>
      </c>
      <c r="Z19" s="313" t="e">
        <f>((G32*(D19+E19))+(F32*(G19+H19))+(E32*(J19+K19))+(D32*(M19+N19))+(C32*(S19+T19)))/'Nota Përfundimtare'!K4</f>
        <v>#DIV/0!</v>
      </c>
    </row>
    <row r="20" spans="1:26" ht="20.100000000000001" customHeight="1" x14ac:dyDescent="0.25">
      <c r="A20" s="332">
        <v>15</v>
      </c>
      <c r="B20" s="261" t="str">
        <f>'Perioda 1'!T6</f>
        <v xml:space="preserve"> MZ</v>
      </c>
      <c r="C20" s="273" t="s">
        <v>39</v>
      </c>
      <c r="D20" s="274">
        <f>COUNTIFS('Nota Përfundimtare'!D6:D45,"M",'Nota Përfundimtare'!T6:T45,"5")</f>
        <v>0</v>
      </c>
      <c r="E20" s="274">
        <f>COUNTIFS('Nota Përfundimtare'!D6:D45,"F",'Nota Përfundimtare'!T6:T45,"5")</f>
        <v>0</v>
      </c>
      <c r="F20" s="275" t="e">
        <f>((D20+E20)*100)/'Nota Përfundimtare'!C3</f>
        <v>#DIV/0!</v>
      </c>
      <c r="G20" s="274">
        <f>COUNTIFS('Nota Përfundimtare'!D6:D45,"M",'Nota Përfundimtare'!T6:T45,"4")</f>
        <v>0</v>
      </c>
      <c r="H20" s="274">
        <f>COUNTIFS('Nota Përfundimtare'!D6:D45,"F",'Nota Përfundimtare'!T6:T45,"4")</f>
        <v>0</v>
      </c>
      <c r="I20" s="275" t="e">
        <f>((G20+H20)*100)/'Nota Përfundimtare'!C3</f>
        <v>#DIV/0!</v>
      </c>
      <c r="J20" s="274">
        <f>COUNTIFS('Nota Përfundimtare'!D6:D45,"M",'Nota Përfundimtare'!T6:T45,"3")</f>
        <v>0</v>
      </c>
      <c r="K20" s="274">
        <f>COUNTIFS('Nota Përfundimtare'!D6:D45,"F",'Nota Përfundimtare'!T6:T45,"3")</f>
        <v>0</v>
      </c>
      <c r="L20" s="275" t="e">
        <f>((J20+K20)*100)/'Nota Përfundimtare'!C3</f>
        <v>#DIV/0!</v>
      </c>
      <c r="M20" s="274">
        <f>COUNTIFS('Nota Përfundimtare'!D6:D45,"M",'Nota Përfundimtare'!T6:T45,"2")</f>
        <v>0</v>
      </c>
      <c r="N20" s="274">
        <f>COUNTIFS('Nota Përfundimtare'!D6:D45,"F",'Nota Përfundimtare'!T6:T45,"2")</f>
        <v>0</v>
      </c>
      <c r="O20" s="275" t="e">
        <f>((M20+N20)*100)/'Nota Përfundimtare'!C3</f>
        <v>#DIV/0!</v>
      </c>
      <c r="P20" s="274">
        <f t="shared" si="0"/>
        <v>0</v>
      </c>
      <c r="Q20" s="274">
        <f t="shared" si="0"/>
        <v>0</v>
      </c>
      <c r="R20" s="275" t="e">
        <f>((P20+Q20)*100)/'Nota Përfundimtare'!C3</f>
        <v>#DIV/0!</v>
      </c>
      <c r="S20" s="276">
        <f>COUNTIFS('Nota Përfundimtare'!D6:D45,"M",'Nota Përfundimtare'!T6:T45,"1")</f>
        <v>0</v>
      </c>
      <c r="T20" s="276">
        <f>COUNTIFS('Nota Përfundimtare'!D6:D45,"F",'Nota Përfundimtare'!T6:T45,"1")</f>
        <v>0</v>
      </c>
      <c r="U20" s="275" t="e">
        <f>((S20+T20)*100)/'Nota Përfundimtare'!C3</f>
        <v>#DIV/0!</v>
      </c>
      <c r="V20" s="274">
        <f>COUNTIFS('Nota Përfundimtare'!D6:D45,"M",'Nota Përfundimtare'!T6:T45,"0")</f>
        <v>0</v>
      </c>
      <c r="W20" s="274">
        <f>COUNTIFS('Nota Përfundimtare'!D6:D45,"F",'Nota Përfundimtare'!T6:T45,"0")</f>
        <v>0</v>
      </c>
      <c r="X20" s="275" t="e">
        <f>((V20+W20)*100)/'Nota Përfundimtare'!C3</f>
        <v>#DIV/0!</v>
      </c>
      <c r="Y20" s="325">
        <f t="shared" si="1"/>
        <v>0</v>
      </c>
      <c r="Z20" s="305" t="e">
        <f>((G32*(D20+E20))+(F32*(G20+H20))+(E32*(J20+K20))+(D32*(M20+N20))+(C32*(S20+T20)))/'Nota Përfundimtare'!K4</f>
        <v>#DIV/0!</v>
      </c>
    </row>
    <row r="21" spans="1:26" ht="20.100000000000001" customHeight="1" x14ac:dyDescent="0.25">
      <c r="A21" s="330">
        <v>16</v>
      </c>
      <c r="B21" s="264" t="str">
        <f>'Perioda 1'!U6</f>
        <v xml:space="preserve"> MZ</v>
      </c>
      <c r="C21" s="265" t="s">
        <v>39</v>
      </c>
      <c r="D21" s="199">
        <f>COUNTIFS('Nota Përfundimtare'!D6:D45,"M",'Nota Përfundimtare'!U6:U45,"5")</f>
        <v>0</v>
      </c>
      <c r="E21" s="199">
        <f>COUNTIFS('Nota Përfundimtare'!D6:D45,"F",'Nota Përfundimtare'!U6:U45,"5")</f>
        <v>0</v>
      </c>
      <c r="F21" s="200" t="e">
        <f>((D21+E21)*100)/'Nota Përfundimtare'!C3</f>
        <v>#DIV/0!</v>
      </c>
      <c r="G21" s="199">
        <f>COUNTIFS('Nota Përfundimtare'!D6:D45,"M",'Nota Përfundimtare'!U6:U45,"4")</f>
        <v>0</v>
      </c>
      <c r="H21" s="199">
        <f>COUNTIFS('Nota Përfundimtare'!D6:D45,"F",'Nota Përfundimtare'!U6:U45,"4")</f>
        <v>0</v>
      </c>
      <c r="I21" s="200" t="e">
        <f>((G21+H21)*100)/'Nota Përfundimtare'!C3</f>
        <v>#DIV/0!</v>
      </c>
      <c r="J21" s="199">
        <f>COUNTIFS('Nota Përfundimtare'!D6:D45,"M",'Nota Përfundimtare'!U6:U45,"3")</f>
        <v>0</v>
      </c>
      <c r="K21" s="199">
        <f>COUNTIFS('Nota Përfundimtare'!D6:D45,"F",'Nota Përfundimtare'!U6:U45,"3")</f>
        <v>0</v>
      </c>
      <c r="L21" s="200" t="e">
        <f>((J21+K21)*100)/'Nota Përfundimtare'!C3</f>
        <v>#DIV/0!</v>
      </c>
      <c r="M21" s="199">
        <f>COUNTIFS('Nota Përfundimtare'!D6:D45,"M",'Nota Përfundimtare'!U6:U45,"2")</f>
        <v>0</v>
      </c>
      <c r="N21" s="199">
        <f>COUNTIFS('Nota Përfundimtare'!D6:D45,"F",'Nota Përfundimtare'!U6:U45,"2")</f>
        <v>0</v>
      </c>
      <c r="O21" s="200" t="e">
        <f>((M21+N21)*100)/'Nota Përfundimtare'!C3</f>
        <v>#DIV/0!</v>
      </c>
      <c r="P21" s="199">
        <f t="shared" ref="P21:Q23" si="2">SUM(D21,G21,J21,M21)</f>
        <v>0</v>
      </c>
      <c r="Q21" s="199">
        <f t="shared" si="2"/>
        <v>0</v>
      </c>
      <c r="R21" s="200" t="e">
        <f>((P21+Q21)*100)/'Nota Përfundimtare'!C3</f>
        <v>#DIV/0!</v>
      </c>
      <c r="S21" s="201">
        <f>COUNTIFS('Nota Përfundimtare'!D6:D45,"M",'Nota Përfundimtare'!U6:U45,"1")</f>
        <v>0</v>
      </c>
      <c r="T21" s="201">
        <f>COUNTIFS('Nota Përfundimtare'!D6:D45,"F",'Nota Përfundimtare'!U6:U45,"1")</f>
        <v>0</v>
      </c>
      <c r="U21" s="200" t="e">
        <f>((S21+T21)*100)/'Nota Përfundimtare'!C3</f>
        <v>#DIV/0!</v>
      </c>
      <c r="V21" s="199">
        <f>COUNTIFS('Nota Përfundimtare'!D6:D45,"M",'Nota Përfundimtare'!U6:U45,"0")</f>
        <v>0</v>
      </c>
      <c r="W21" s="199">
        <f>COUNTIFS('Nota Përfundimtare'!D6:D45,"F",'Nota Përfundimtare'!U6:U45,"0")</f>
        <v>0</v>
      </c>
      <c r="X21" s="200" t="e">
        <f>((V21+W21)*100)/'Nota Përfundimtare'!C3</f>
        <v>#DIV/0!</v>
      </c>
      <c r="Y21" s="206">
        <f t="shared" si="1"/>
        <v>0</v>
      </c>
      <c r="Z21" s="301" t="e">
        <f>((G32*(D21+E21))+(F32*(G21+H21))+(E32*(J21+K21))+(D32*(M21+N21))+(C32*(S21+T21)))/'Nota Përfundimtare'!K4</f>
        <v>#DIV/0!</v>
      </c>
    </row>
    <row r="22" spans="1:26" ht="20.100000000000001" customHeight="1" x14ac:dyDescent="0.25">
      <c r="A22" s="330">
        <v>17</v>
      </c>
      <c r="B22" s="264" t="str">
        <f>'Perioda 1'!V6</f>
        <v xml:space="preserve"> MZ</v>
      </c>
      <c r="C22" s="265" t="s">
        <v>39</v>
      </c>
      <c r="D22" s="199">
        <f>COUNTIFS('Nota Përfundimtare'!D6:D45,"M",'Nota Përfundimtare'!V6:V45,"5")</f>
        <v>0</v>
      </c>
      <c r="E22" s="199">
        <f>COUNTIFS('Nota Përfundimtare'!D6:D45,"F",'Nota Përfundimtare'!V6:V45,"5")</f>
        <v>0</v>
      </c>
      <c r="F22" s="200" t="e">
        <f>((D22+E22)*100)/'Nota Përfundimtare'!C3</f>
        <v>#DIV/0!</v>
      </c>
      <c r="G22" s="199">
        <f>COUNTIFS('Nota Përfundimtare'!D6:D45,"M",'Nota Përfundimtare'!V6:V45,"4")</f>
        <v>0</v>
      </c>
      <c r="H22" s="199">
        <f>COUNTIFS('Nota Përfundimtare'!D6:D45,"F",'Nota Përfundimtare'!V6:V45,"4")</f>
        <v>0</v>
      </c>
      <c r="I22" s="200" t="e">
        <f>((G22+H22)*100)/'Nota Përfundimtare'!C3</f>
        <v>#DIV/0!</v>
      </c>
      <c r="J22" s="199">
        <f>COUNTIFS('Nota Përfundimtare'!D6:D45,"M",'Nota Përfundimtare'!V6:V45,"3")</f>
        <v>0</v>
      </c>
      <c r="K22" s="199">
        <f>COUNTIFS('Nota Përfundimtare'!D6:D45,"F",'Nota Përfundimtare'!V6:V45,"3")</f>
        <v>0</v>
      </c>
      <c r="L22" s="200" t="e">
        <f>((J22+K22)*100)/'Nota Përfundimtare'!C3</f>
        <v>#DIV/0!</v>
      </c>
      <c r="M22" s="199">
        <f>COUNTIFS('Nota Përfundimtare'!D6:D45,"M",'Nota Përfundimtare'!V6:V45,"2")</f>
        <v>0</v>
      </c>
      <c r="N22" s="199">
        <f>COUNTIFS('Nota Përfundimtare'!D6:D45,"F",'Nota Përfundimtare'!V6:V45,"2")</f>
        <v>0</v>
      </c>
      <c r="O22" s="200" t="e">
        <f>((M22+N22)*100)/'Nota Përfundimtare'!C3</f>
        <v>#DIV/0!</v>
      </c>
      <c r="P22" s="199">
        <f t="shared" si="2"/>
        <v>0</v>
      </c>
      <c r="Q22" s="199">
        <f t="shared" si="2"/>
        <v>0</v>
      </c>
      <c r="R22" s="200" t="e">
        <f>((P22+Q22)*100)/'Nota Përfundimtare'!C3</f>
        <v>#DIV/0!</v>
      </c>
      <c r="S22" s="201">
        <f>COUNTIFS('Nota Përfundimtare'!D6:D45,"M",'Nota Përfundimtare'!V6:V45,"1")</f>
        <v>0</v>
      </c>
      <c r="T22" s="201">
        <f>COUNTIFS('Nota Përfundimtare'!D6:D45,"F",'Nota Përfundimtare'!V6:V45,"1")</f>
        <v>0</v>
      </c>
      <c r="U22" s="200" t="e">
        <f>((S22+T22)*100)/'Nota Përfundimtare'!C3</f>
        <v>#DIV/0!</v>
      </c>
      <c r="V22" s="199">
        <f>COUNTIFS('Nota Përfundimtare'!D6:D45,"M",'Nota Përfundimtare'!V6:V45,"0")</f>
        <v>0</v>
      </c>
      <c r="W22" s="199">
        <f>COUNTIFS('Nota Përfundimtare'!D6:D45,"F",'Nota Përfundimtare'!V6:V45,"0")</f>
        <v>0</v>
      </c>
      <c r="X22" s="200" t="e">
        <f>((V22+W22)*100)/'Nota Përfundimtare'!C3</f>
        <v>#DIV/0!</v>
      </c>
      <c r="Y22" s="206">
        <f t="shared" si="1"/>
        <v>0</v>
      </c>
      <c r="Z22" s="301" t="e">
        <f>((G32*(D22+E22))+(F32*(G22+H22))+(E32*(J22+K22))+(D32*(M22+N22))+(C32*(S22+T22)))/'Nota Përfundimtare'!K4</f>
        <v>#DIV/0!</v>
      </c>
    </row>
    <row r="23" spans="1:26" ht="20.100000000000001" customHeight="1" thickBot="1" x14ac:dyDescent="0.3">
      <c r="A23" s="331">
        <v>18</v>
      </c>
      <c r="B23" s="287" t="str">
        <f>'Perioda 1'!W6</f>
        <v xml:space="preserve"> MZ</v>
      </c>
      <c r="C23" s="288" t="s">
        <v>39</v>
      </c>
      <c r="D23" s="289">
        <f>COUNTIFS('Nota Përfundimtare'!D6:D45,"M",'Nota Përfundimtare'!W6:W45,"5")</f>
        <v>0</v>
      </c>
      <c r="E23" s="289">
        <f>COUNTIFS('Nota Përfundimtare'!D6:D45,"F",'Nota Përfundimtare'!W6:W45,"5")</f>
        <v>0</v>
      </c>
      <c r="F23" s="290" t="e">
        <f>((D23+E23)*100)/'Nota Përfundimtare'!C3</f>
        <v>#DIV/0!</v>
      </c>
      <c r="G23" s="289">
        <f>COUNTIFS('Nota Përfundimtare'!D6:D45,"M",'Nota Përfundimtare'!W6:W45,"4")</f>
        <v>0</v>
      </c>
      <c r="H23" s="289">
        <f>COUNTIFS('Nota Përfundimtare'!D6:D45,"F",'Nota Përfundimtare'!W6:W45,"4")</f>
        <v>0</v>
      </c>
      <c r="I23" s="290" t="e">
        <f>((G23+H23)*100)/'Nota Përfundimtare'!C3</f>
        <v>#DIV/0!</v>
      </c>
      <c r="J23" s="289">
        <f>COUNTIFS('Nota Përfundimtare'!D6:D45,"M",'Nota Përfundimtare'!W6:W45,"3")</f>
        <v>0</v>
      </c>
      <c r="K23" s="289">
        <f>COUNTIFS('Nota Përfundimtare'!D6:D45,"F",'Nota Përfundimtare'!W6:W45,"3")</f>
        <v>0</v>
      </c>
      <c r="L23" s="290" t="e">
        <f>((J23+K23)*100)/'Nota Përfundimtare'!C3</f>
        <v>#DIV/0!</v>
      </c>
      <c r="M23" s="289">
        <f>COUNTIFS('Nota Përfundimtare'!D6:D45,"M",'Nota Përfundimtare'!W6:W45,"2")</f>
        <v>0</v>
      </c>
      <c r="N23" s="289">
        <f>COUNTIFS('Nota Përfundimtare'!D6:D45,"F",'Nota Përfundimtare'!W6:W45,"2")</f>
        <v>0</v>
      </c>
      <c r="O23" s="290" t="e">
        <f>((M23+N23)*100)/'Nota Përfundimtare'!C3</f>
        <v>#DIV/0!</v>
      </c>
      <c r="P23" s="289">
        <f t="shared" si="2"/>
        <v>0</v>
      </c>
      <c r="Q23" s="289">
        <f t="shared" si="2"/>
        <v>0</v>
      </c>
      <c r="R23" s="290" t="e">
        <f>((P23+Q23)*100)/'Nota Përfundimtare'!C3</f>
        <v>#DIV/0!</v>
      </c>
      <c r="S23" s="293">
        <f>COUNTIFS('Nota Përfundimtare'!D6:D45,"M",'Nota Përfundimtare'!W6:W45,"1")</f>
        <v>0</v>
      </c>
      <c r="T23" s="293">
        <f>COUNTIFS('Nota Përfundimtare'!D6:D45,"F",'Nota Përfundimtare'!W6:W45,"1")</f>
        <v>0</v>
      </c>
      <c r="U23" s="290" t="e">
        <f>((S23+T23)*100)/'Nota Përfundimtare'!C3</f>
        <v>#DIV/0!</v>
      </c>
      <c r="V23" s="289">
        <f>COUNTIFS('Nota Përfundimtare'!D6:D45,"M",'Nota Përfundimtare'!W6:W45,"0")</f>
        <v>0</v>
      </c>
      <c r="W23" s="289">
        <f>COUNTIFS('Nota Përfundimtare'!D6:D45,"F",'Nota Përfundimtare'!W6:W45,"0")</f>
        <v>0</v>
      </c>
      <c r="X23" s="290" t="e">
        <f>((V23+W23)*100)/'Nota Përfundimtare'!C3</f>
        <v>#DIV/0!</v>
      </c>
      <c r="Y23" s="299">
        <f t="shared" si="1"/>
        <v>0</v>
      </c>
      <c r="Z23" s="316" t="e">
        <f>((G32*(D23+E23))+(F32*(G23+H23))+(E32*(J23+K23))+(D32*(M23+N23))+(C32*(S23+T23)))/'Nota Përfundimtare'!K4</f>
        <v>#DIV/0!</v>
      </c>
    </row>
    <row r="24" spans="1:26" ht="24.95" customHeight="1" thickBot="1" x14ac:dyDescent="0.3">
      <c r="A24" s="880" t="s">
        <v>122</v>
      </c>
      <c r="B24" s="881"/>
      <c r="C24" s="335" t="s">
        <v>39</v>
      </c>
      <c r="D24" s="336">
        <f>SUM(D6,D7,D8,D9,D10,D11,D12,D13,D14,D15,D16,D17,D18,D19,D20,D21,D22,D23)</f>
        <v>0</v>
      </c>
      <c r="E24" s="337">
        <f>SUM(E6,E7,E8,E9,E10,E11,E12,E13,E14,E15,E16,E17,E18,E19,E20,E21,E22,E23)</f>
        <v>0</v>
      </c>
      <c r="F24" s="338" t="e">
        <f>((D24+E24)*100)/'Nota Përfundimtare'!C3/'Nota Përfundimtare'!C4</f>
        <v>#DIV/0!</v>
      </c>
      <c r="G24" s="337">
        <f>SUM(G6,G7,G8,G9,G10,G11,G12,G13,G14,G15,G16,G17,G18,G19,G20,G21,G22,G23)</f>
        <v>0</v>
      </c>
      <c r="H24" s="337">
        <f>SUM(H6+H7+H8+H9+H10+H11+H12+H13+H14+H15+H16+H17+H18+H19+H20+H21+H22+H23)</f>
        <v>0</v>
      </c>
      <c r="I24" s="338" t="e">
        <f>((G24+H24)*100)/'Nota Përfundimtare'!C3/'Nota Përfundimtare'!C4</f>
        <v>#DIV/0!</v>
      </c>
      <c r="J24" s="337">
        <f>SUM(J6+J7+J8+J9+J10+J11+J12+J13+J14+J15+J16+J17+J18+J19+J20+J21+J22+J23)</f>
        <v>0</v>
      </c>
      <c r="K24" s="337">
        <f>SUM(K6+K7+K8+K9+K10+K11+K12+K13+K14+K15+K16+K17+K18+K19+K20+K21+K22+K23)</f>
        <v>0</v>
      </c>
      <c r="L24" s="338" t="e">
        <f>((J24+K24)*100)/'Nota Përfundimtare'!C3/'Nota Përfundimtare'!C4</f>
        <v>#DIV/0!</v>
      </c>
      <c r="M24" s="337">
        <f>SUM(M6+M7+M8+M9+M10+M11+M12+M13+M14+M15+M16+M17+M18+M19+M20+M21+M22+M23)</f>
        <v>0</v>
      </c>
      <c r="N24" s="337">
        <f>SUM(N6+N7+N8+N9+N10+N11+N12+N13+N14+N15+N16+N17+N18+N19+N20+N21+N22+N23)</f>
        <v>0</v>
      </c>
      <c r="O24" s="338" t="e">
        <f>((M24+N24)*100)/'Nota Përfundimtare'!C3/'Nota Përfundimtare'!C4</f>
        <v>#DIV/0!</v>
      </c>
      <c r="P24" s="337">
        <f>SUM(D24,G24,J24,M24)</f>
        <v>0</v>
      </c>
      <c r="Q24" s="337">
        <f>SUM(Q6+Q7+Q8+Q9+Q10+Q11+Q12+Q13+Q14+Q15+Q16+Q17+Q18+Q19+Q20+Q21+Q22+Q23)</f>
        <v>0</v>
      </c>
      <c r="R24" s="338" t="e">
        <f>((P24+Q24)*100)/'Nota Përfundimtare'!C3/'Nota Përfundimtare'!C4</f>
        <v>#DIV/0!</v>
      </c>
      <c r="S24" s="337">
        <f>SUM(S6+S7+S8+S9+S10+S11+S12+S13+S14+S15+S16+S17+S18+S19+S20+S21+S22+S23)</f>
        <v>0</v>
      </c>
      <c r="T24" s="337">
        <f>SUM(T6+T7+T8+T9+T10+T11+T12+T13+T14+T15+T16+T17+T18+T19+T20+T21+T22+T23)</f>
        <v>0</v>
      </c>
      <c r="U24" s="338" t="e">
        <f>((S24+T24)*100)/'Nota Përfundimtare'!C3/'Nota Përfundimtare'!C4</f>
        <v>#DIV/0!</v>
      </c>
      <c r="V24" s="337">
        <f>SUM(V6+V7+V8+V9+V10+V11+V12+V13+V14+V15+V16+V17+V18+V19+V20+V21+V22+V23)</f>
        <v>0</v>
      </c>
      <c r="W24" s="337">
        <f>SUM(W6+W7+W8+W9+W10+W11+W12+W13+W14+W15+W16+W17+W18+W19+W20+W21+W22+W23)</f>
        <v>0</v>
      </c>
      <c r="X24" s="338" t="e">
        <f>((V24+W24)*100)/'Nota Përfundimtare'!C3/'Nota Përfundimtare'!C4</f>
        <v>#DIV/0!</v>
      </c>
      <c r="Y24" s="337">
        <f>SUM(W24,V24,T24,S24,N24,M24,K24,J24,,H24,G24,E24,D24,)</f>
        <v>0</v>
      </c>
      <c r="Z24" s="342" t="e">
        <f>SUM(Z6:Z23)/'Nota Përfundimtare'!C4</f>
        <v>#DIV/0!</v>
      </c>
    </row>
    <row r="25" spans="1:26" ht="18.75" thickTop="1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17" t="e">
        <f>SUM(Y24*100)/'Nota Përfundimtare'!C3/'Nota Përfundimtare'!C4</f>
        <v>#DIV/0!</v>
      </c>
      <c r="Z25" s="317" t="e">
        <f>SUM(P24+Q24+S24+T24+V24+W24)*100/'Nota Përfundimtare'!C3/'Nota Përfundimtare'!C4</f>
        <v>#DIV/0!</v>
      </c>
    </row>
    <row r="26" spans="1:26" ht="15.75" thickTop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" customHeight="1" x14ac:dyDescent="0.25">
      <c r="A32" s="93"/>
      <c r="B32" s="93"/>
      <c r="C32" s="94">
        <v>1</v>
      </c>
      <c r="D32" s="94">
        <v>2</v>
      </c>
      <c r="E32" s="94">
        <v>3</v>
      </c>
      <c r="F32" s="94">
        <v>4</v>
      </c>
      <c r="G32" s="94">
        <v>5</v>
      </c>
      <c r="H32" s="95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6:18" ht="14.25" customHeight="1" x14ac:dyDescent="0.25"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6:18" ht="12.75" customHeight="1" x14ac:dyDescent="0.25"/>
    <row r="35" spans="6:18" ht="15" customHeight="1" x14ac:dyDescent="0.25"/>
  </sheetData>
  <sheetProtection algorithmName="SHA-512" hashValue="3dfH3yZYveJvfyDVd0u33iQavXEPQX+XTc/l9W06WpkRGnv7rilde/CfNgYt3T3R5wGRbFxVawhYruVseR+SNg==" saltValue="zBST5RpkW2rGryKKw1qUrg==" spinCount="100000" sheet="1" objects="1" scenarios="1"/>
  <mergeCells count="21">
    <mergeCell ref="A1:Z2"/>
    <mergeCell ref="S4:U4"/>
    <mergeCell ref="V4:X4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V3:X3"/>
    <mergeCell ref="Y3:Y4"/>
    <mergeCell ref="Z3:Z4"/>
    <mergeCell ref="A24:B24"/>
    <mergeCell ref="J4:L4"/>
    <mergeCell ref="M4:O4"/>
    <mergeCell ref="P4:R4"/>
    <mergeCell ref="D4:F4"/>
    <mergeCell ref="G4:I4"/>
  </mergeCells>
  <dataValidations disablePrompts="1" count="1">
    <dataValidation type="decimal" operator="lessThanOrEqual" allowBlank="1" showInputMessage="1" showErrorMessage="1" errorTitle="Gabim!!!" error="Notat mund të jenë prej 1 deri 5. Për të panotuarit 0 !!!" sqref="F34:R34" xr:uid="{00000000-0002-0000-0700-000000000000}">
      <formula1>5</formula1>
    </dataValidation>
  </dataValidations>
  <pageMargins left="0.7" right="0.7" top="0.75" bottom="0.75" header="0.3" footer="0.3"/>
  <pageSetup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  <pageSetUpPr fitToPage="1"/>
  </sheetPr>
  <dimension ref="B1:W49"/>
  <sheetViews>
    <sheetView workbookViewId="0">
      <pane xSplit="22" ySplit="4" topLeftCell="W8" activePane="bottomRight" state="frozen"/>
      <selection pane="topRight" activeCell="W1" sqref="W1"/>
      <selection pane="bottomLeft" activeCell="A5" sqref="A5"/>
      <selection pane="bottomRight" activeCell="V18" sqref="V18"/>
    </sheetView>
  </sheetViews>
  <sheetFormatPr defaultColWidth="9.140625" defaultRowHeight="15" x14ac:dyDescent="0.25"/>
  <cols>
    <col min="1" max="1" width="2.5703125" style="5" customWidth="1"/>
    <col min="2" max="2" width="16.7109375" style="5" customWidth="1"/>
    <col min="3" max="3" width="4.42578125" style="5" customWidth="1"/>
    <col min="4" max="4" width="4.7109375" style="5" customWidth="1"/>
    <col min="5" max="5" width="7.42578125" style="5" customWidth="1"/>
    <col min="6" max="6" width="1.7109375" style="5" customWidth="1"/>
    <col min="7" max="7" width="16.7109375" style="5" customWidth="1"/>
    <col min="8" max="8" width="4.140625" style="5" customWidth="1"/>
    <col min="9" max="9" width="4.7109375" style="5" customWidth="1"/>
    <col min="10" max="10" width="6.85546875" style="5" customWidth="1"/>
    <col min="11" max="12" width="1.7109375" style="5" customWidth="1"/>
    <col min="13" max="13" width="16.7109375" style="5" customWidth="1"/>
    <col min="14" max="14" width="4.28515625" style="5" customWidth="1"/>
    <col min="15" max="15" width="5" style="5" customWidth="1"/>
    <col min="16" max="16" width="7" style="5" customWidth="1"/>
    <col min="17" max="17" width="2.7109375" style="5" customWidth="1"/>
    <col min="18" max="18" width="5" style="5" customWidth="1"/>
    <col min="19" max="20" width="9.7109375" style="5" customWidth="1"/>
    <col min="21" max="21" width="5.85546875" style="5" customWidth="1"/>
    <col min="22" max="22" width="5.28515625" style="5" customWidth="1"/>
    <col min="23" max="16384" width="9.140625" style="5"/>
  </cols>
  <sheetData>
    <row r="1" spans="2:23" ht="14.25" customHeight="1" thickBot="1" x14ac:dyDescent="0.3"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907"/>
      <c r="V1" s="907"/>
    </row>
    <row r="2" spans="2:23" ht="24" customHeight="1" thickBot="1" x14ac:dyDescent="0.4">
      <c r="B2" s="897" t="s">
        <v>166</v>
      </c>
      <c r="C2" s="898"/>
      <c r="D2" s="898"/>
      <c r="E2" s="899"/>
      <c r="G2" s="897" t="s">
        <v>167</v>
      </c>
      <c r="H2" s="898"/>
      <c r="I2" s="898"/>
      <c r="J2" s="899"/>
      <c r="K2" s="908"/>
      <c r="L2" s="909"/>
      <c r="M2" s="897" t="s">
        <v>51</v>
      </c>
      <c r="N2" s="898"/>
      <c r="O2" s="898"/>
      <c r="P2" s="899"/>
      <c r="R2" s="891" t="s">
        <v>52</v>
      </c>
      <c r="S2" s="892"/>
      <c r="T2" s="892"/>
      <c r="U2" s="892"/>
      <c r="V2" s="893"/>
    </row>
    <row r="3" spans="2:23" ht="12" customHeight="1" thickBot="1" x14ac:dyDescent="0.3">
      <c r="B3" s="905" t="s">
        <v>152</v>
      </c>
      <c r="C3" s="905"/>
      <c r="D3" s="905"/>
      <c r="E3" s="905"/>
      <c r="F3" s="585"/>
      <c r="G3" s="905" t="s">
        <v>152</v>
      </c>
      <c r="H3" s="905"/>
      <c r="I3" s="905"/>
      <c r="J3" s="905"/>
      <c r="K3" s="906"/>
      <c r="L3" s="906"/>
      <c r="M3" s="905" t="s">
        <v>152</v>
      </c>
      <c r="N3" s="905"/>
      <c r="O3" s="905"/>
      <c r="P3" s="905"/>
      <c r="R3" s="910" t="s">
        <v>151</v>
      </c>
      <c r="S3" s="911"/>
      <c r="T3" s="911"/>
      <c r="U3" s="911"/>
      <c r="V3" s="912"/>
    </row>
    <row r="4" spans="2:23" ht="65.25" customHeight="1" thickBot="1" x14ac:dyDescent="0.3">
      <c r="B4" s="888" t="s">
        <v>40</v>
      </c>
      <c r="C4" s="889"/>
      <c r="D4" s="889"/>
      <c r="E4" s="890"/>
      <c r="F4" s="165"/>
      <c r="G4" s="888" t="s">
        <v>40</v>
      </c>
      <c r="H4" s="889"/>
      <c r="I4" s="889"/>
      <c r="J4" s="890"/>
      <c r="K4" s="165"/>
      <c r="L4" s="165"/>
      <c r="M4" s="888" t="s">
        <v>40</v>
      </c>
      <c r="N4" s="889"/>
      <c r="O4" s="889"/>
      <c r="P4" s="890"/>
      <c r="Q4" s="165"/>
      <c r="R4" s="166" t="s">
        <v>33</v>
      </c>
      <c r="S4" s="900" t="s">
        <v>135</v>
      </c>
      <c r="T4" s="901"/>
      <c r="U4" s="167" t="s">
        <v>41</v>
      </c>
      <c r="V4" s="167" t="s">
        <v>42</v>
      </c>
    </row>
    <row r="5" spans="2:23" ht="15.75" customHeight="1" thickBot="1" x14ac:dyDescent="0.3">
      <c r="B5" s="885" t="s">
        <v>43</v>
      </c>
      <c r="C5" s="168" t="s">
        <v>0</v>
      </c>
      <c r="D5" s="169">
        <f>'Perioda 1'!A2</f>
        <v>0</v>
      </c>
      <c r="E5" s="894" t="s">
        <v>44</v>
      </c>
      <c r="F5" s="165"/>
      <c r="G5" s="885" t="s">
        <v>43</v>
      </c>
      <c r="H5" s="168" t="s">
        <v>0</v>
      </c>
      <c r="I5" s="169">
        <f>'Perioda 2'!A2</f>
        <v>0</v>
      </c>
      <c r="J5" s="894" t="s">
        <v>44</v>
      </c>
      <c r="K5" s="165"/>
      <c r="L5" s="165"/>
      <c r="M5" s="885" t="s">
        <v>43</v>
      </c>
      <c r="N5" s="168" t="s">
        <v>0</v>
      </c>
      <c r="O5" s="170">
        <f>'Nota Përfundimtare'!A2</f>
        <v>0</v>
      </c>
      <c r="P5" s="894" t="s">
        <v>44</v>
      </c>
      <c r="Q5" s="165"/>
      <c r="R5" s="171">
        <f>'Nota Përfundimtare'!A6</f>
        <v>1</v>
      </c>
      <c r="S5" s="902">
        <f>'Nota Përfundimtare'!B6</f>
        <v>0</v>
      </c>
      <c r="T5" s="903"/>
      <c r="U5" s="586" t="e">
        <f>'Nota Përfundimtare'!AB6</f>
        <v>#DIV/0!</v>
      </c>
      <c r="V5" s="172" t="e">
        <f>MROUND(U5,1)</f>
        <v>#DIV/0!</v>
      </c>
    </row>
    <row r="6" spans="2:23" ht="15.75" customHeight="1" thickBot="1" x14ac:dyDescent="0.3">
      <c r="B6" s="886"/>
      <c r="C6" s="168" t="s">
        <v>1</v>
      </c>
      <c r="D6" s="169">
        <f>'Perioda 1'!A4</f>
        <v>0</v>
      </c>
      <c r="E6" s="895"/>
      <c r="F6" s="165"/>
      <c r="G6" s="886"/>
      <c r="H6" s="168" t="s">
        <v>1</v>
      </c>
      <c r="I6" s="169">
        <f>'Perioda 2'!A4</f>
        <v>0</v>
      </c>
      <c r="J6" s="895"/>
      <c r="K6" s="165"/>
      <c r="L6" s="165"/>
      <c r="M6" s="886"/>
      <c r="N6" s="168" t="s">
        <v>1</v>
      </c>
      <c r="O6" s="170">
        <f>'Nota Përfundimtare'!A4</f>
        <v>0</v>
      </c>
      <c r="P6" s="895"/>
      <c r="Q6" s="165"/>
      <c r="R6" s="171">
        <f>'Nota Përfundimtare'!A7</f>
        <v>2</v>
      </c>
      <c r="S6" s="902">
        <f>'Nota Përfundimtare'!B7</f>
        <v>0</v>
      </c>
      <c r="T6" s="903"/>
      <c r="U6" s="586" t="e">
        <f>'Nota Përfundimtare'!AB7</f>
        <v>#DIV/0!</v>
      </c>
      <c r="V6" s="172" t="e">
        <f t="shared" ref="V6:V44" si="0">MROUND(U6,1)</f>
        <v>#DIV/0!</v>
      </c>
      <c r="W6" s="436"/>
    </row>
    <row r="7" spans="2:23" ht="13.5" customHeight="1" thickBot="1" x14ac:dyDescent="0.3">
      <c r="B7" s="887"/>
      <c r="C7" s="168" t="s">
        <v>45</v>
      </c>
      <c r="D7" s="169">
        <f>D5+D6</f>
        <v>0</v>
      </c>
      <c r="E7" s="895"/>
      <c r="F7" s="165"/>
      <c r="G7" s="887"/>
      <c r="H7" s="168" t="s">
        <v>45</v>
      </c>
      <c r="I7" s="169">
        <f>I5+I6</f>
        <v>0</v>
      </c>
      <c r="J7" s="895"/>
      <c r="K7" s="165"/>
      <c r="L7" s="165"/>
      <c r="M7" s="887"/>
      <c r="N7" s="168" t="s">
        <v>45</v>
      </c>
      <c r="O7" s="169">
        <f>O5+O6</f>
        <v>0</v>
      </c>
      <c r="P7" s="895"/>
      <c r="Q7" s="165"/>
      <c r="R7" s="171">
        <f>'Nota Përfundimtare'!A8</f>
        <v>3</v>
      </c>
      <c r="S7" s="902">
        <f>'Nota Përfundimtare'!B8</f>
        <v>0</v>
      </c>
      <c r="T7" s="903"/>
      <c r="U7" s="586" t="e">
        <f>'Nota Përfundimtare'!AB8</f>
        <v>#DIV/0!</v>
      </c>
      <c r="V7" s="172" t="e">
        <f t="shared" si="0"/>
        <v>#DIV/0!</v>
      </c>
    </row>
    <row r="8" spans="2:23" ht="15" customHeight="1" thickBot="1" x14ac:dyDescent="0.3">
      <c r="B8" s="885" t="s">
        <v>46</v>
      </c>
      <c r="C8" s="168" t="s">
        <v>0</v>
      </c>
      <c r="D8" s="169">
        <f>D23+D35</f>
        <v>0</v>
      </c>
      <c r="E8" s="895"/>
      <c r="F8" s="165"/>
      <c r="G8" s="885" t="s">
        <v>46</v>
      </c>
      <c r="H8" s="168" t="s">
        <v>0</v>
      </c>
      <c r="I8" s="169">
        <f>I23+I35</f>
        <v>0</v>
      </c>
      <c r="J8" s="895"/>
      <c r="K8" s="165"/>
      <c r="L8" s="165"/>
      <c r="M8" s="885" t="s">
        <v>46</v>
      </c>
      <c r="N8" s="168" t="s">
        <v>0</v>
      </c>
      <c r="O8" s="169">
        <f>O23+O35</f>
        <v>0</v>
      </c>
      <c r="P8" s="895"/>
      <c r="Q8" s="165"/>
      <c r="R8" s="171">
        <f>'Nota Përfundimtare'!A9</f>
        <v>4</v>
      </c>
      <c r="S8" s="902">
        <f>'Nota Përfundimtare'!B9</f>
        <v>0</v>
      </c>
      <c r="T8" s="903"/>
      <c r="U8" s="586" t="e">
        <f>'Nota Përfundimtare'!AB9</f>
        <v>#DIV/0!</v>
      </c>
      <c r="V8" s="172" t="e">
        <f t="shared" si="0"/>
        <v>#DIV/0!</v>
      </c>
    </row>
    <row r="9" spans="2:23" ht="13.5" customHeight="1" thickBot="1" x14ac:dyDescent="0.3">
      <c r="B9" s="886"/>
      <c r="C9" s="168" t="s">
        <v>1</v>
      </c>
      <c r="D9" s="169">
        <f>D24+D36</f>
        <v>0</v>
      </c>
      <c r="E9" s="895"/>
      <c r="F9" s="165"/>
      <c r="G9" s="886"/>
      <c r="H9" s="168" t="s">
        <v>1</v>
      </c>
      <c r="I9" s="169">
        <f>I24+I36</f>
        <v>0</v>
      </c>
      <c r="J9" s="895"/>
      <c r="K9" s="165"/>
      <c r="L9" s="165"/>
      <c r="M9" s="886"/>
      <c r="N9" s="168" t="s">
        <v>1</v>
      </c>
      <c r="O9" s="169">
        <f>O24+O36</f>
        <v>0</v>
      </c>
      <c r="P9" s="895"/>
      <c r="Q9" s="165"/>
      <c r="R9" s="171">
        <f>'Nota Përfundimtare'!A10</f>
        <v>5</v>
      </c>
      <c r="S9" s="902">
        <f>'Nota Përfundimtare'!B10</f>
        <v>0</v>
      </c>
      <c r="T9" s="903"/>
      <c r="U9" s="586" t="e">
        <f>'Nota Përfundimtare'!AB10</f>
        <v>#DIV/0!</v>
      </c>
      <c r="V9" s="172" t="e">
        <f t="shared" si="0"/>
        <v>#DIV/0!</v>
      </c>
    </row>
    <row r="10" spans="2:23" ht="14.25" customHeight="1" thickBot="1" x14ac:dyDescent="0.3">
      <c r="B10" s="887"/>
      <c r="C10" s="168" t="s">
        <v>45</v>
      </c>
      <c r="D10" s="169">
        <f>D25+D37</f>
        <v>0</v>
      </c>
      <c r="E10" s="896"/>
      <c r="F10" s="165"/>
      <c r="G10" s="887"/>
      <c r="H10" s="168" t="s">
        <v>45</v>
      </c>
      <c r="I10" s="169">
        <f>I25+I37</f>
        <v>0</v>
      </c>
      <c r="J10" s="896"/>
      <c r="K10" s="165"/>
      <c r="L10" s="173"/>
      <c r="M10" s="887"/>
      <c r="N10" s="168" t="s">
        <v>45</v>
      </c>
      <c r="O10" s="169">
        <f>O25+O37</f>
        <v>0</v>
      </c>
      <c r="P10" s="896"/>
      <c r="Q10" s="165"/>
      <c r="R10" s="171">
        <f>'Nota Përfundimtare'!A11</f>
        <v>6</v>
      </c>
      <c r="S10" s="902">
        <f>'Nota Përfundimtare'!B11</f>
        <v>0</v>
      </c>
      <c r="T10" s="903"/>
      <c r="U10" s="586" t="e">
        <f>'Nota Përfundimtare'!AB11</f>
        <v>#DIV/0!</v>
      </c>
      <c r="V10" s="172" t="e">
        <f t="shared" si="0"/>
        <v>#DIV/0!</v>
      </c>
    </row>
    <row r="11" spans="2:23" ht="13.5" customHeight="1" thickBot="1" x14ac:dyDescent="0.3">
      <c r="B11" s="885" t="s">
        <v>24</v>
      </c>
      <c r="C11" s="168" t="s">
        <v>0</v>
      </c>
      <c r="D11" s="169">
        <f>COUNTIFS('Perioda 1'!D7:D46,"M",'Perioda 1'!AB7:AB46,"5")</f>
        <v>0</v>
      </c>
      <c r="E11" s="174" t="e">
        <f>(D11*100)/D7</f>
        <v>#DIV/0!</v>
      </c>
      <c r="F11" s="165"/>
      <c r="G11" s="885" t="s">
        <v>24</v>
      </c>
      <c r="H11" s="168" t="s">
        <v>0</v>
      </c>
      <c r="I11" s="169">
        <f>COUNTIFS('Perioda 2'!D7:D46,"M",'Perioda 2'!AB7:AB46,"5")</f>
        <v>0</v>
      </c>
      <c r="J11" s="175" t="e">
        <f>(I11*100)/I7</f>
        <v>#DIV/0!</v>
      </c>
      <c r="K11" s="165"/>
      <c r="L11" s="165"/>
      <c r="M11" s="885" t="s">
        <v>24</v>
      </c>
      <c r="N11" s="168" t="s">
        <v>0</v>
      </c>
      <c r="O11" s="169">
        <f>COUNTIFS('Nota Përfundimtare'!D6:D45,"M",'Nota Përfundimtare'!AD6:AD45,"5")</f>
        <v>0</v>
      </c>
      <c r="P11" s="175" t="e">
        <f>(O11*100)/O7</f>
        <v>#DIV/0!</v>
      </c>
      <c r="Q11" s="165"/>
      <c r="R11" s="171">
        <f>'Nota Përfundimtare'!A12</f>
        <v>7</v>
      </c>
      <c r="S11" s="902">
        <f>'Nota Përfundimtare'!B12</f>
        <v>0</v>
      </c>
      <c r="T11" s="903"/>
      <c r="U11" s="586" t="e">
        <f>'Nota Përfundimtare'!AB12</f>
        <v>#DIV/0!</v>
      </c>
      <c r="V11" s="172" t="e">
        <f t="shared" si="0"/>
        <v>#DIV/0!</v>
      </c>
    </row>
    <row r="12" spans="2:23" ht="12.75" customHeight="1" thickBot="1" x14ac:dyDescent="0.3">
      <c r="B12" s="886"/>
      <c r="C12" s="168" t="s">
        <v>1</v>
      </c>
      <c r="D12" s="169">
        <f>COUNTIFS('Perioda 1'!D7:D46,"F",'Perioda 1'!AB7:AB46,"5")</f>
        <v>0</v>
      </c>
      <c r="E12" s="174" t="e">
        <f>(D12*100)/D7</f>
        <v>#DIV/0!</v>
      </c>
      <c r="F12" s="165"/>
      <c r="G12" s="886"/>
      <c r="H12" s="168" t="s">
        <v>1</v>
      </c>
      <c r="I12" s="169">
        <f>COUNTIFS('Perioda 2'!D7:D46,"F",'Perioda 2'!AB7:AB46,"5")</f>
        <v>0</v>
      </c>
      <c r="J12" s="175" t="e">
        <f>(I12*100)/I7</f>
        <v>#DIV/0!</v>
      </c>
      <c r="K12" s="165"/>
      <c r="L12" s="165"/>
      <c r="M12" s="886"/>
      <c r="N12" s="168" t="s">
        <v>1</v>
      </c>
      <c r="O12" s="169">
        <f>COUNTIFS('Nota Përfundimtare'!D6:D45,"F",'Nota Përfundimtare'!AD6:AD45,"5")</f>
        <v>0</v>
      </c>
      <c r="P12" s="175" t="e">
        <f>(O12*100)/O7</f>
        <v>#DIV/0!</v>
      </c>
      <c r="Q12" s="165"/>
      <c r="R12" s="171">
        <f>'Nota Përfundimtare'!A13</f>
        <v>8</v>
      </c>
      <c r="S12" s="902">
        <f>'Nota Përfundimtare'!B13</f>
        <v>0</v>
      </c>
      <c r="T12" s="903"/>
      <c r="U12" s="586" t="e">
        <f>'Nota Përfundimtare'!AB13</f>
        <v>#DIV/0!</v>
      </c>
      <c r="V12" s="172" t="e">
        <f t="shared" si="0"/>
        <v>#DIV/0!</v>
      </c>
    </row>
    <row r="13" spans="2:23" ht="14.25" customHeight="1" thickBot="1" x14ac:dyDescent="0.3">
      <c r="B13" s="887"/>
      <c r="C13" s="168" t="s">
        <v>45</v>
      </c>
      <c r="D13" s="169">
        <f>D11+D12</f>
        <v>0</v>
      </c>
      <c r="E13" s="174" t="e">
        <f>(D13*100)/D7</f>
        <v>#DIV/0!</v>
      </c>
      <c r="F13" s="165"/>
      <c r="G13" s="887"/>
      <c r="H13" s="168" t="s">
        <v>45</v>
      </c>
      <c r="I13" s="169">
        <f>I11+I12</f>
        <v>0</v>
      </c>
      <c r="J13" s="175" t="e">
        <f>(I13*100)/I7</f>
        <v>#DIV/0!</v>
      </c>
      <c r="K13" s="165"/>
      <c r="L13" s="165"/>
      <c r="M13" s="887"/>
      <c r="N13" s="168" t="s">
        <v>45</v>
      </c>
      <c r="O13" s="169">
        <f>O11+O12</f>
        <v>0</v>
      </c>
      <c r="P13" s="175" t="e">
        <f>(O13*100)/O7</f>
        <v>#DIV/0!</v>
      </c>
      <c r="Q13" s="165"/>
      <c r="R13" s="171">
        <f>'Nota Përfundimtare'!A14</f>
        <v>9</v>
      </c>
      <c r="S13" s="902">
        <f>'Nota Përfundimtare'!B14</f>
        <v>0</v>
      </c>
      <c r="T13" s="903"/>
      <c r="U13" s="586" t="e">
        <f>'Nota Përfundimtare'!AB14</f>
        <v>#DIV/0!</v>
      </c>
      <c r="V13" s="172" t="e">
        <f t="shared" si="0"/>
        <v>#DIV/0!</v>
      </c>
    </row>
    <row r="14" spans="2:23" ht="14.25" customHeight="1" thickBot="1" x14ac:dyDescent="0.3">
      <c r="B14" s="885" t="s">
        <v>25</v>
      </c>
      <c r="C14" s="168" t="s">
        <v>0</v>
      </c>
      <c r="D14" s="169">
        <f>COUNTIFS('Perioda 1'!D7:D46,"M",'Perioda 1'!AB7:AB46,"4")</f>
        <v>0</v>
      </c>
      <c r="E14" s="174" t="e">
        <f>(D14*100)/D7</f>
        <v>#DIV/0!</v>
      </c>
      <c r="F14" s="165"/>
      <c r="G14" s="885" t="s">
        <v>25</v>
      </c>
      <c r="H14" s="168" t="s">
        <v>0</v>
      </c>
      <c r="I14" s="169">
        <f>COUNTIFS('Perioda 2'!D7:D46,"M",'Perioda 2'!AB7:AB46,"4")</f>
        <v>0</v>
      </c>
      <c r="J14" s="175" t="e">
        <f>(I14*100)/I7</f>
        <v>#DIV/0!</v>
      </c>
      <c r="K14" s="165"/>
      <c r="L14" s="165"/>
      <c r="M14" s="885" t="s">
        <v>25</v>
      </c>
      <c r="N14" s="168" t="s">
        <v>0</v>
      </c>
      <c r="O14" s="169">
        <f>COUNTIFS('Nota Përfundimtare'!D6:D45,"M",'Nota Përfundimtare'!AD6:AD45,"4")</f>
        <v>0</v>
      </c>
      <c r="P14" s="175" t="e">
        <f>(O14*100)/O7</f>
        <v>#DIV/0!</v>
      </c>
      <c r="Q14" s="165"/>
      <c r="R14" s="171">
        <f>'Nota Përfundimtare'!A15</f>
        <v>10</v>
      </c>
      <c r="S14" s="902">
        <f>'Nota Përfundimtare'!B15</f>
        <v>0</v>
      </c>
      <c r="T14" s="903"/>
      <c r="U14" s="586" t="e">
        <f>'Nota Përfundimtare'!AB15</f>
        <v>#DIV/0!</v>
      </c>
      <c r="V14" s="172" t="e">
        <f t="shared" si="0"/>
        <v>#DIV/0!</v>
      </c>
    </row>
    <row r="15" spans="2:23" ht="14.25" customHeight="1" thickBot="1" x14ac:dyDescent="0.3">
      <c r="B15" s="886"/>
      <c r="C15" s="168" t="s">
        <v>1</v>
      </c>
      <c r="D15" s="169">
        <f>COUNTIFS('Perioda 1'!D7:D46,"F",'Perioda 1'!AB7:AB46,"4")</f>
        <v>0</v>
      </c>
      <c r="E15" s="174" t="e">
        <f>(D15*100)/D7</f>
        <v>#DIV/0!</v>
      </c>
      <c r="F15" s="165"/>
      <c r="G15" s="886"/>
      <c r="H15" s="168" t="s">
        <v>1</v>
      </c>
      <c r="I15" s="169">
        <f>COUNTIFS('Perioda 2'!D7:D46,"F",'Perioda 2'!AB7:AB46,"4")</f>
        <v>0</v>
      </c>
      <c r="J15" s="175" t="e">
        <f>(I15*100)/I7</f>
        <v>#DIV/0!</v>
      </c>
      <c r="K15" s="165"/>
      <c r="L15" s="165"/>
      <c r="M15" s="886"/>
      <c r="N15" s="168" t="s">
        <v>1</v>
      </c>
      <c r="O15" s="169">
        <f>COUNTIFS('Nota Përfundimtare'!D6:D45,"F",'Nota Përfundimtare'!AD6:AD45,"4")</f>
        <v>0</v>
      </c>
      <c r="P15" s="175" t="e">
        <f>(O15*100)/O7</f>
        <v>#DIV/0!</v>
      </c>
      <c r="Q15" s="165"/>
      <c r="R15" s="171">
        <f>'Nota Përfundimtare'!A16</f>
        <v>11</v>
      </c>
      <c r="S15" s="902">
        <f>'Nota Përfundimtare'!B16</f>
        <v>0</v>
      </c>
      <c r="T15" s="903"/>
      <c r="U15" s="586" t="e">
        <f>'Nota Përfundimtare'!AB16</f>
        <v>#DIV/0!</v>
      </c>
      <c r="V15" s="172" t="e">
        <f t="shared" si="0"/>
        <v>#DIV/0!</v>
      </c>
    </row>
    <row r="16" spans="2:23" ht="15" customHeight="1" thickBot="1" x14ac:dyDescent="0.3">
      <c r="B16" s="887"/>
      <c r="C16" s="168" t="s">
        <v>45</v>
      </c>
      <c r="D16" s="169">
        <f>D14+D15</f>
        <v>0</v>
      </c>
      <c r="E16" s="174" t="e">
        <f>(D16*100)/D7</f>
        <v>#DIV/0!</v>
      </c>
      <c r="F16" s="165"/>
      <c r="G16" s="887"/>
      <c r="H16" s="168" t="s">
        <v>45</v>
      </c>
      <c r="I16" s="169">
        <f>I14+I15</f>
        <v>0</v>
      </c>
      <c r="J16" s="175" t="e">
        <f>(I16*100)/I7</f>
        <v>#DIV/0!</v>
      </c>
      <c r="K16" s="165"/>
      <c r="L16" s="165"/>
      <c r="M16" s="887"/>
      <c r="N16" s="168" t="s">
        <v>45</v>
      </c>
      <c r="O16" s="169">
        <f>O14+O15</f>
        <v>0</v>
      </c>
      <c r="P16" s="175" t="e">
        <f>(O16*100)/O7</f>
        <v>#DIV/0!</v>
      </c>
      <c r="Q16" s="165"/>
      <c r="R16" s="171">
        <f>'Nota Përfundimtare'!A17</f>
        <v>12</v>
      </c>
      <c r="S16" s="902">
        <f>'Nota Përfundimtare'!B17</f>
        <v>0</v>
      </c>
      <c r="T16" s="903"/>
      <c r="U16" s="586" t="e">
        <f>'Nota Përfundimtare'!AB17</f>
        <v>#DIV/0!</v>
      </c>
      <c r="V16" s="172" t="e">
        <f t="shared" si="0"/>
        <v>#DIV/0!</v>
      </c>
    </row>
    <row r="17" spans="2:22" ht="14.25" customHeight="1" thickBot="1" x14ac:dyDescent="0.3">
      <c r="B17" s="885" t="s">
        <v>26</v>
      </c>
      <c r="C17" s="168" t="s">
        <v>0</v>
      </c>
      <c r="D17" s="169">
        <f>COUNTIFS('Perioda 1'!D7:D46,"M",'Perioda 1'!AB7:AB46,"3")</f>
        <v>0</v>
      </c>
      <c r="E17" s="174" t="e">
        <f>(D17*100)/D7</f>
        <v>#DIV/0!</v>
      </c>
      <c r="F17" s="165"/>
      <c r="G17" s="885" t="s">
        <v>26</v>
      </c>
      <c r="H17" s="168" t="s">
        <v>0</v>
      </c>
      <c r="I17" s="169">
        <f>COUNTIFS('Perioda 2'!D7:D46,"M",'Perioda 2'!AB7:AB46,"3")</f>
        <v>0</v>
      </c>
      <c r="J17" s="175" t="e">
        <f>(I17*100)/I7</f>
        <v>#DIV/0!</v>
      </c>
      <c r="K17" s="165"/>
      <c r="L17" s="165"/>
      <c r="M17" s="885" t="s">
        <v>26</v>
      </c>
      <c r="N17" s="168" t="s">
        <v>0</v>
      </c>
      <c r="O17" s="169">
        <f>COUNTIFS('Nota Përfundimtare'!D6:D45,"M",'Nota Përfundimtare'!AD6:AD45,"3")</f>
        <v>0</v>
      </c>
      <c r="P17" s="175" t="e">
        <f>(O17*100)/O7</f>
        <v>#DIV/0!</v>
      </c>
      <c r="Q17" s="165"/>
      <c r="R17" s="171">
        <f>'Nota Përfundimtare'!A18</f>
        <v>13</v>
      </c>
      <c r="S17" s="902">
        <f>'Nota Përfundimtare'!B18</f>
        <v>0</v>
      </c>
      <c r="T17" s="903"/>
      <c r="U17" s="586" t="e">
        <f>'Nota Përfundimtare'!AB18</f>
        <v>#DIV/0!</v>
      </c>
      <c r="V17" s="172" t="e">
        <f>MROUND(U17,1)</f>
        <v>#DIV/0!</v>
      </c>
    </row>
    <row r="18" spans="2:22" ht="12.75" customHeight="1" thickBot="1" x14ac:dyDescent="0.3">
      <c r="B18" s="886"/>
      <c r="C18" s="168" t="s">
        <v>1</v>
      </c>
      <c r="D18" s="169">
        <f>COUNTIFS('Perioda 1'!D7:D46,"F",'Perioda 1'!AB7:AB46,"3")</f>
        <v>0</v>
      </c>
      <c r="E18" s="174" t="e">
        <f>(D18*100)/D7</f>
        <v>#DIV/0!</v>
      </c>
      <c r="F18" s="165"/>
      <c r="G18" s="886"/>
      <c r="H18" s="168" t="s">
        <v>1</v>
      </c>
      <c r="I18" s="169">
        <f>COUNTIFS('Perioda 2'!D7:D46,"F",'Perioda 2'!AB7:AB46,"3")</f>
        <v>0</v>
      </c>
      <c r="J18" s="175" t="e">
        <f>(I18*100)/I7</f>
        <v>#DIV/0!</v>
      </c>
      <c r="K18" s="165"/>
      <c r="L18" s="165"/>
      <c r="M18" s="886"/>
      <c r="N18" s="168" t="s">
        <v>1</v>
      </c>
      <c r="O18" s="169">
        <f>COUNTIFS('Nota Përfundimtare'!D6:D45,"F",'Nota Përfundimtare'!AD6:AD45,"3")</f>
        <v>0</v>
      </c>
      <c r="P18" s="175" t="e">
        <f>(O18*100)/O7</f>
        <v>#DIV/0!</v>
      </c>
      <c r="Q18" s="165"/>
      <c r="R18" s="171">
        <f>'Nota Përfundimtare'!A19</f>
        <v>14</v>
      </c>
      <c r="S18" s="902">
        <f>'Nota Përfundimtare'!B19</f>
        <v>0</v>
      </c>
      <c r="T18" s="903"/>
      <c r="U18" s="586" t="e">
        <f>'Nota Përfundimtare'!AB19</f>
        <v>#DIV/0!</v>
      </c>
      <c r="V18" s="172" t="e">
        <f t="shared" si="0"/>
        <v>#DIV/0!</v>
      </c>
    </row>
    <row r="19" spans="2:22" ht="12.75" customHeight="1" thickBot="1" x14ac:dyDescent="0.3">
      <c r="B19" s="887"/>
      <c r="C19" s="168" t="s">
        <v>45</v>
      </c>
      <c r="D19" s="169">
        <f>D17+D18</f>
        <v>0</v>
      </c>
      <c r="E19" s="174" t="e">
        <f>(D19*100)/D7</f>
        <v>#DIV/0!</v>
      </c>
      <c r="F19" s="165"/>
      <c r="G19" s="887"/>
      <c r="H19" s="168" t="s">
        <v>45</v>
      </c>
      <c r="I19" s="169">
        <f>I17+I18</f>
        <v>0</v>
      </c>
      <c r="J19" s="175" t="e">
        <f>(I19*100)/I7</f>
        <v>#DIV/0!</v>
      </c>
      <c r="K19" s="165"/>
      <c r="L19" s="165"/>
      <c r="M19" s="887"/>
      <c r="N19" s="168" t="s">
        <v>45</v>
      </c>
      <c r="O19" s="169">
        <f>O17+O18</f>
        <v>0</v>
      </c>
      <c r="P19" s="175" t="e">
        <f>(O19*100)/O7</f>
        <v>#DIV/0!</v>
      </c>
      <c r="Q19" s="165"/>
      <c r="R19" s="171">
        <f>'Nota Përfundimtare'!A20</f>
        <v>15</v>
      </c>
      <c r="S19" s="902">
        <f>'Nota Përfundimtare'!B20</f>
        <v>0</v>
      </c>
      <c r="T19" s="903"/>
      <c r="U19" s="586" t="e">
        <f>'Nota Përfundimtare'!AB20</f>
        <v>#DIV/0!</v>
      </c>
      <c r="V19" s="172" t="e">
        <f t="shared" si="0"/>
        <v>#DIV/0!</v>
      </c>
    </row>
    <row r="20" spans="2:22" ht="13.5" customHeight="1" thickBot="1" x14ac:dyDescent="0.3">
      <c r="B20" s="885" t="s">
        <v>27</v>
      </c>
      <c r="C20" s="168" t="s">
        <v>0</v>
      </c>
      <c r="D20" s="169">
        <f>COUNTIFS('Perioda 1'!D7:D46,"M",'Perioda 1'!AB7:AB46,"2")</f>
        <v>0</v>
      </c>
      <c r="E20" s="174" t="e">
        <f>(D20*100)/D7</f>
        <v>#DIV/0!</v>
      </c>
      <c r="F20" s="165"/>
      <c r="G20" s="885" t="s">
        <v>27</v>
      </c>
      <c r="H20" s="168" t="s">
        <v>0</v>
      </c>
      <c r="I20" s="169">
        <f>COUNTIFS('Perioda 2'!D7:D46,"M",'Perioda 2'!AB7:AB46,"2")</f>
        <v>0</v>
      </c>
      <c r="J20" s="175" t="e">
        <f>(I20*100)/I7</f>
        <v>#DIV/0!</v>
      </c>
      <c r="K20" s="165"/>
      <c r="L20" s="165"/>
      <c r="M20" s="885" t="s">
        <v>27</v>
      </c>
      <c r="N20" s="168" t="s">
        <v>0</v>
      </c>
      <c r="O20" s="169">
        <f>COUNTIFS('Nota Përfundimtare'!D6:D45,"M",'Nota Përfundimtare'!AD6:AD45,"2")</f>
        <v>0</v>
      </c>
      <c r="P20" s="175" t="e">
        <f>(O20*100)/O7</f>
        <v>#DIV/0!</v>
      </c>
      <c r="Q20" s="165"/>
      <c r="R20" s="171">
        <f>'Nota Përfundimtare'!A21</f>
        <v>16</v>
      </c>
      <c r="S20" s="902">
        <f>'Nota Përfundimtare'!B21</f>
        <v>0</v>
      </c>
      <c r="T20" s="903"/>
      <c r="U20" s="586" t="e">
        <f>'Nota Përfundimtare'!AB21</f>
        <v>#DIV/0!</v>
      </c>
      <c r="V20" s="172" t="e">
        <f t="shared" si="0"/>
        <v>#DIV/0!</v>
      </c>
    </row>
    <row r="21" spans="2:22" ht="15" customHeight="1" thickBot="1" x14ac:dyDescent="0.3">
      <c r="B21" s="886"/>
      <c r="C21" s="168" t="s">
        <v>1</v>
      </c>
      <c r="D21" s="169">
        <f>COUNTIFS('Perioda 1'!D7:D46,"F",'Perioda 1'!AB7:AB46,"2")</f>
        <v>0</v>
      </c>
      <c r="E21" s="174" t="e">
        <f>(D21*100)/D7</f>
        <v>#DIV/0!</v>
      </c>
      <c r="F21" s="165"/>
      <c r="G21" s="886"/>
      <c r="H21" s="168" t="s">
        <v>1</v>
      </c>
      <c r="I21" s="169">
        <f>COUNTIFS('Perioda 2'!D7:D46,"F",'Perioda 2'!AB7:AB46,"2")</f>
        <v>0</v>
      </c>
      <c r="J21" s="175" t="e">
        <f>(I21*100)/I7</f>
        <v>#DIV/0!</v>
      </c>
      <c r="K21" s="165"/>
      <c r="L21" s="165"/>
      <c r="M21" s="886"/>
      <c r="N21" s="168" t="s">
        <v>1</v>
      </c>
      <c r="O21" s="169">
        <f>COUNTIFS('Nota Përfundimtare'!D6:D45,"F",'Nota Përfundimtare'!AD6:AD45,"2")</f>
        <v>0</v>
      </c>
      <c r="P21" s="175" t="e">
        <f>(O21*100)/O7</f>
        <v>#DIV/0!</v>
      </c>
      <c r="Q21" s="165"/>
      <c r="R21" s="171">
        <f>'Nota Përfundimtare'!A22</f>
        <v>17</v>
      </c>
      <c r="S21" s="902">
        <f>'Nota Përfundimtare'!B22</f>
        <v>0</v>
      </c>
      <c r="T21" s="903"/>
      <c r="U21" s="586" t="e">
        <f>'Nota Përfundimtare'!AB22</f>
        <v>#DIV/0!</v>
      </c>
      <c r="V21" s="172" t="e">
        <f t="shared" si="0"/>
        <v>#DIV/0!</v>
      </c>
    </row>
    <row r="22" spans="2:22" ht="13.5" customHeight="1" thickBot="1" x14ac:dyDescent="0.3">
      <c r="B22" s="887"/>
      <c r="C22" s="168" t="s">
        <v>45</v>
      </c>
      <c r="D22" s="169">
        <f>D20+D21</f>
        <v>0</v>
      </c>
      <c r="E22" s="174" t="e">
        <f>(D22*100)/D7</f>
        <v>#DIV/0!</v>
      </c>
      <c r="F22" s="165"/>
      <c r="G22" s="887"/>
      <c r="H22" s="168" t="s">
        <v>45</v>
      </c>
      <c r="I22" s="169">
        <f>I20+I21</f>
        <v>0</v>
      </c>
      <c r="J22" s="175" t="e">
        <f>(I22*100)/I7</f>
        <v>#DIV/0!</v>
      </c>
      <c r="K22" s="165"/>
      <c r="L22" s="165"/>
      <c r="M22" s="887"/>
      <c r="N22" s="168" t="s">
        <v>45</v>
      </c>
      <c r="O22" s="169">
        <f>O20+O21</f>
        <v>0</v>
      </c>
      <c r="P22" s="175" t="e">
        <f>(O22*100)/O7</f>
        <v>#DIV/0!</v>
      </c>
      <c r="Q22" s="165"/>
      <c r="R22" s="171">
        <f>'Nota Përfundimtare'!A23</f>
        <v>18</v>
      </c>
      <c r="S22" s="902">
        <f>'Nota Përfundimtare'!B23</f>
        <v>0</v>
      </c>
      <c r="T22" s="903"/>
      <c r="U22" s="586" t="e">
        <f>'Nota Përfundimtare'!AB23</f>
        <v>#DIV/0!</v>
      </c>
      <c r="V22" s="172" t="e">
        <f t="shared" si="0"/>
        <v>#DIV/0!</v>
      </c>
    </row>
    <row r="23" spans="2:22" ht="15" customHeight="1" thickBot="1" x14ac:dyDescent="0.3">
      <c r="B23" s="885" t="s">
        <v>28</v>
      </c>
      <c r="C23" s="168" t="s">
        <v>0</v>
      </c>
      <c r="D23" s="169">
        <f>D11+D14+D17+D20</f>
        <v>0</v>
      </c>
      <c r="E23" s="174" t="e">
        <f>(D23*100)/D7</f>
        <v>#DIV/0!</v>
      </c>
      <c r="F23" s="165"/>
      <c r="G23" s="885" t="s">
        <v>28</v>
      </c>
      <c r="H23" s="168" t="s">
        <v>0</v>
      </c>
      <c r="I23" s="169">
        <f>I11+I14+I17+I20</f>
        <v>0</v>
      </c>
      <c r="J23" s="175" t="e">
        <f>(I23*100)/I7</f>
        <v>#DIV/0!</v>
      </c>
      <c r="K23" s="165"/>
      <c r="L23" s="165"/>
      <c r="M23" s="885" t="s">
        <v>28</v>
      </c>
      <c r="N23" s="168" t="s">
        <v>0</v>
      </c>
      <c r="O23" s="169">
        <f>O11+O14+O17+O20</f>
        <v>0</v>
      </c>
      <c r="P23" s="175" t="e">
        <f>(O23*100)/O7</f>
        <v>#DIV/0!</v>
      </c>
      <c r="Q23" s="165"/>
      <c r="R23" s="171">
        <f>'Nota Përfundimtare'!A24</f>
        <v>19</v>
      </c>
      <c r="S23" s="902">
        <f>'Nota Përfundimtare'!B24</f>
        <v>0</v>
      </c>
      <c r="T23" s="903"/>
      <c r="U23" s="586" t="e">
        <f>'Nota Përfundimtare'!AB24</f>
        <v>#DIV/0!</v>
      </c>
      <c r="V23" s="172" t="e">
        <f t="shared" si="0"/>
        <v>#DIV/0!</v>
      </c>
    </row>
    <row r="24" spans="2:22" ht="13.5" customHeight="1" thickBot="1" x14ac:dyDescent="0.3">
      <c r="B24" s="886"/>
      <c r="C24" s="168" t="s">
        <v>1</v>
      </c>
      <c r="D24" s="169">
        <f>D12+D15+D18+D21</f>
        <v>0</v>
      </c>
      <c r="E24" s="174" t="e">
        <f>(D24*100)/D7</f>
        <v>#DIV/0!</v>
      </c>
      <c r="F24" s="165"/>
      <c r="G24" s="886"/>
      <c r="H24" s="168" t="s">
        <v>1</v>
      </c>
      <c r="I24" s="169">
        <f>I12+I15+I18+I21</f>
        <v>0</v>
      </c>
      <c r="J24" s="175" t="e">
        <f>(I24*100)/I7</f>
        <v>#DIV/0!</v>
      </c>
      <c r="K24" s="165"/>
      <c r="L24" s="165"/>
      <c r="M24" s="886"/>
      <c r="N24" s="168" t="s">
        <v>1</v>
      </c>
      <c r="O24" s="169">
        <f>O12+O15+O18+O21</f>
        <v>0</v>
      </c>
      <c r="P24" s="175" t="e">
        <f>(O24*100)/O7</f>
        <v>#DIV/0!</v>
      </c>
      <c r="Q24" s="165"/>
      <c r="R24" s="171">
        <f>'Nota Përfundimtare'!A25</f>
        <v>20</v>
      </c>
      <c r="S24" s="902">
        <f>'Nota Përfundimtare'!B25</f>
        <v>0</v>
      </c>
      <c r="T24" s="903"/>
      <c r="U24" s="586" t="e">
        <f>'Nota Përfundimtare'!AB25</f>
        <v>#DIV/0!</v>
      </c>
      <c r="V24" s="172" t="e">
        <f t="shared" si="0"/>
        <v>#DIV/0!</v>
      </c>
    </row>
    <row r="25" spans="2:22" ht="14.25" customHeight="1" thickBot="1" x14ac:dyDescent="0.3">
      <c r="B25" s="887"/>
      <c r="C25" s="168" t="s">
        <v>45</v>
      </c>
      <c r="D25" s="169">
        <f>D23+D24</f>
        <v>0</v>
      </c>
      <c r="E25" s="174" t="e">
        <f>(D25*100)/D7</f>
        <v>#DIV/0!</v>
      </c>
      <c r="F25" s="165"/>
      <c r="G25" s="887"/>
      <c r="H25" s="168" t="s">
        <v>45</v>
      </c>
      <c r="I25" s="169">
        <f>I13+I16+I19+I22</f>
        <v>0</v>
      </c>
      <c r="J25" s="175" t="e">
        <f>(I25*100)/I7</f>
        <v>#DIV/0!</v>
      </c>
      <c r="K25" s="165"/>
      <c r="L25" s="165"/>
      <c r="M25" s="887"/>
      <c r="N25" s="168" t="s">
        <v>45</v>
      </c>
      <c r="O25" s="169">
        <f>O13+O16+O19+O22</f>
        <v>0</v>
      </c>
      <c r="P25" s="175" t="e">
        <f>(O25*100)/O7</f>
        <v>#DIV/0!</v>
      </c>
      <c r="Q25" s="165"/>
      <c r="R25" s="171">
        <f>'Nota Përfundimtare'!A26</f>
        <v>21</v>
      </c>
      <c r="S25" s="902">
        <f>'Nota Përfundimtare'!B26</f>
        <v>0</v>
      </c>
      <c r="T25" s="903"/>
      <c r="U25" s="586" t="e">
        <f>'Nota Përfundimtare'!AB26</f>
        <v>#DIV/0!</v>
      </c>
      <c r="V25" s="172" t="e">
        <f t="shared" si="0"/>
        <v>#DIV/0!</v>
      </c>
    </row>
    <row r="26" spans="2:22" ht="15" customHeight="1" thickBot="1" x14ac:dyDescent="0.3">
      <c r="B26" s="885" t="s">
        <v>47</v>
      </c>
      <c r="C26" s="168" t="s">
        <v>0</v>
      </c>
      <c r="D26" s="169">
        <f>COUNTIFS('Perioda 1'!D7:D46,"M",'Perioda 1'!AA7:AA46,"1")</f>
        <v>0</v>
      </c>
      <c r="E26" s="174" t="e">
        <f>(D26*100)/D7</f>
        <v>#DIV/0!</v>
      </c>
      <c r="F26" s="165"/>
      <c r="G26" s="885" t="s">
        <v>47</v>
      </c>
      <c r="H26" s="168" t="s">
        <v>0</v>
      </c>
      <c r="I26" s="169">
        <f>COUNTIFS('Perioda 2'!D7:D46,"M",'Perioda 2'!AA7:AA46,"1")</f>
        <v>0</v>
      </c>
      <c r="J26" s="175" t="e">
        <f>(I26*100)/I7</f>
        <v>#DIV/0!</v>
      </c>
      <c r="K26" s="165"/>
      <c r="L26" s="165"/>
      <c r="M26" s="885" t="s">
        <v>47</v>
      </c>
      <c r="N26" s="168" t="s">
        <v>0</v>
      </c>
      <c r="O26" s="169">
        <f>COUNTIFS('Nota Përfundimtare'!D6:D45,"M",'Nota Përfundimtare'!AC6:AC45,"1")</f>
        <v>0</v>
      </c>
      <c r="P26" s="175" t="e">
        <f>(O26*100)/O7</f>
        <v>#DIV/0!</v>
      </c>
      <c r="Q26" s="165"/>
      <c r="R26" s="171">
        <f>'Nota Përfundimtare'!A27</f>
        <v>22</v>
      </c>
      <c r="S26" s="902">
        <f>'Nota Përfundimtare'!B27</f>
        <v>0</v>
      </c>
      <c r="T26" s="903"/>
      <c r="U26" s="586" t="e">
        <f>'Nota Përfundimtare'!AB27</f>
        <v>#DIV/0!</v>
      </c>
      <c r="V26" s="172" t="e">
        <f t="shared" si="0"/>
        <v>#DIV/0!</v>
      </c>
    </row>
    <row r="27" spans="2:22" ht="15" customHeight="1" thickBot="1" x14ac:dyDescent="0.3">
      <c r="B27" s="886"/>
      <c r="C27" s="168" t="s">
        <v>1</v>
      </c>
      <c r="D27" s="169">
        <f>COUNTIFS('Perioda 1'!D7:D46,"F",'Perioda 1'!AA7:AA46,"1")</f>
        <v>0</v>
      </c>
      <c r="E27" s="174" t="e">
        <f>(D27*100)/D7</f>
        <v>#DIV/0!</v>
      </c>
      <c r="F27" s="165"/>
      <c r="G27" s="886"/>
      <c r="H27" s="168" t="s">
        <v>1</v>
      </c>
      <c r="I27" s="169">
        <f>COUNTIFS('Perioda 2'!D7:D46,"F",'Perioda 2'!AA7:AA46,"1")</f>
        <v>0</v>
      </c>
      <c r="J27" s="175" t="e">
        <f>(I27*100)/I7</f>
        <v>#DIV/0!</v>
      </c>
      <c r="K27" s="165"/>
      <c r="L27" s="165"/>
      <c r="M27" s="886"/>
      <c r="N27" s="168" t="s">
        <v>1</v>
      </c>
      <c r="O27" s="169">
        <f>COUNTIFS('Nota Përfundimtare'!D6:D45,"F",'Nota Përfundimtare'!AC6:AC45,"1")</f>
        <v>0</v>
      </c>
      <c r="P27" s="175" t="e">
        <f>(O27*100)/O7</f>
        <v>#DIV/0!</v>
      </c>
      <c r="Q27" s="165"/>
      <c r="R27" s="171">
        <f>'Nota Përfundimtare'!A28</f>
        <v>23</v>
      </c>
      <c r="S27" s="902">
        <f>'Nota Përfundimtare'!B28</f>
        <v>0</v>
      </c>
      <c r="T27" s="903"/>
      <c r="U27" s="586" t="e">
        <f>'Nota Përfundimtare'!AB28</f>
        <v>#DIV/0!</v>
      </c>
      <c r="V27" s="172" t="e">
        <f t="shared" si="0"/>
        <v>#DIV/0!</v>
      </c>
    </row>
    <row r="28" spans="2:22" ht="13.5" customHeight="1" thickBot="1" x14ac:dyDescent="0.3">
      <c r="B28" s="887"/>
      <c r="C28" s="168" t="s">
        <v>45</v>
      </c>
      <c r="D28" s="169">
        <f>D26+D27</f>
        <v>0</v>
      </c>
      <c r="E28" s="174" t="e">
        <f>(D28*100)/D7</f>
        <v>#DIV/0!</v>
      </c>
      <c r="F28" s="165"/>
      <c r="G28" s="887"/>
      <c r="H28" s="168" t="s">
        <v>45</v>
      </c>
      <c r="I28" s="169">
        <f>I26+I27</f>
        <v>0</v>
      </c>
      <c r="J28" s="175" t="e">
        <f>(I28*100)/I7</f>
        <v>#DIV/0!</v>
      </c>
      <c r="K28" s="165"/>
      <c r="L28" s="165"/>
      <c r="M28" s="887"/>
      <c r="N28" s="168" t="s">
        <v>45</v>
      </c>
      <c r="O28" s="169">
        <f>O26+O27</f>
        <v>0</v>
      </c>
      <c r="P28" s="175" t="e">
        <f>(O28*100)/O7</f>
        <v>#DIV/0!</v>
      </c>
      <c r="Q28" s="165"/>
      <c r="R28" s="171">
        <f>'Nota Përfundimtare'!A29</f>
        <v>24</v>
      </c>
      <c r="S28" s="902">
        <f>'Nota Përfundimtare'!B29</f>
        <v>0</v>
      </c>
      <c r="T28" s="903"/>
      <c r="U28" s="586" t="e">
        <f>'Nota Përfundimtare'!AB29</f>
        <v>#DIV/0!</v>
      </c>
      <c r="V28" s="172" t="e">
        <f t="shared" si="0"/>
        <v>#DIV/0!</v>
      </c>
    </row>
    <row r="29" spans="2:22" ht="13.5" customHeight="1" thickBot="1" x14ac:dyDescent="0.3">
      <c r="B29" s="885" t="s">
        <v>53</v>
      </c>
      <c r="C29" s="168" t="s">
        <v>0</v>
      </c>
      <c r="D29" s="169">
        <f>COUNTIFS('Perioda 1'!D7:D46,"M",'Perioda 1'!AA7:AA46,"2")</f>
        <v>0</v>
      </c>
      <c r="E29" s="174" t="e">
        <f>(D29*100)/D7</f>
        <v>#DIV/0!</v>
      </c>
      <c r="F29" s="165"/>
      <c r="G29" s="885" t="s">
        <v>53</v>
      </c>
      <c r="H29" s="168" t="s">
        <v>0</v>
      </c>
      <c r="I29" s="169">
        <f>COUNTIFS('Perioda 2'!D7:D46,"M",'Perioda 2'!AA7:AA46,"2")</f>
        <v>0</v>
      </c>
      <c r="J29" s="175" t="e">
        <f>(I29*100)/I7</f>
        <v>#DIV/0!</v>
      </c>
      <c r="K29" s="165"/>
      <c r="L29" s="165"/>
      <c r="M29" s="885" t="s">
        <v>53</v>
      </c>
      <c r="N29" s="168" t="s">
        <v>0</v>
      </c>
      <c r="O29" s="169">
        <f>COUNTIFS('Nota Përfundimtare'!D6:D45,"M",'Nota Përfundimtare'!AC6:AC45,"2")</f>
        <v>0</v>
      </c>
      <c r="P29" s="175" t="e">
        <f>(O29*100)/O7</f>
        <v>#DIV/0!</v>
      </c>
      <c r="Q29" s="165"/>
      <c r="R29" s="171">
        <f>'Nota Përfundimtare'!A30</f>
        <v>25</v>
      </c>
      <c r="S29" s="902">
        <f>'Nota Përfundimtare'!B30</f>
        <v>0</v>
      </c>
      <c r="T29" s="903"/>
      <c r="U29" s="586" t="e">
        <f>'Nota Përfundimtare'!AB30</f>
        <v>#DIV/0!</v>
      </c>
      <c r="V29" s="172" t="e">
        <f t="shared" si="0"/>
        <v>#DIV/0!</v>
      </c>
    </row>
    <row r="30" spans="2:22" ht="13.5" customHeight="1" thickBot="1" x14ac:dyDescent="0.3">
      <c r="B30" s="886"/>
      <c r="C30" s="168" t="s">
        <v>1</v>
      </c>
      <c r="D30" s="169">
        <f>COUNTIFS('Perioda 1'!D7:D46,"F",'Perioda 1'!AA7:AA46,"2")</f>
        <v>0</v>
      </c>
      <c r="E30" s="174" t="e">
        <f>(D30*100)/D7</f>
        <v>#DIV/0!</v>
      </c>
      <c r="F30" s="165"/>
      <c r="G30" s="886"/>
      <c r="H30" s="168" t="s">
        <v>1</v>
      </c>
      <c r="I30" s="169">
        <f>COUNTIFS('Perioda 2'!D7:D46,"F",'Perioda 2'!AA7:AA46,"2")</f>
        <v>0</v>
      </c>
      <c r="J30" s="175" t="e">
        <f>(I30*100)/I7</f>
        <v>#DIV/0!</v>
      </c>
      <c r="K30" s="165"/>
      <c r="L30" s="165"/>
      <c r="M30" s="886"/>
      <c r="N30" s="168" t="s">
        <v>1</v>
      </c>
      <c r="O30" s="169">
        <f>COUNTIFS('Nota Përfundimtare'!D6:D45,"F",'Nota Përfundimtare'!AC6:AC45,"2")</f>
        <v>0</v>
      </c>
      <c r="P30" s="175" t="e">
        <f>(O30*100)/O7</f>
        <v>#DIV/0!</v>
      </c>
      <c r="Q30" s="165"/>
      <c r="R30" s="171">
        <f>'Nota Përfundimtare'!A31</f>
        <v>26</v>
      </c>
      <c r="S30" s="902">
        <f>'Nota Përfundimtare'!B31</f>
        <v>0</v>
      </c>
      <c r="T30" s="903"/>
      <c r="U30" s="586" t="e">
        <f>'Nota Përfundimtare'!AB31</f>
        <v>#DIV/0!</v>
      </c>
      <c r="V30" s="172" t="e">
        <f t="shared" si="0"/>
        <v>#DIV/0!</v>
      </c>
    </row>
    <row r="31" spans="2:22" ht="12.75" customHeight="1" thickBot="1" x14ac:dyDescent="0.3">
      <c r="B31" s="887"/>
      <c r="C31" s="168" t="s">
        <v>45</v>
      </c>
      <c r="D31" s="169">
        <f>D29+D30</f>
        <v>0</v>
      </c>
      <c r="E31" s="174" t="e">
        <f>(D31*100)/D7</f>
        <v>#DIV/0!</v>
      </c>
      <c r="F31" s="165"/>
      <c r="G31" s="887"/>
      <c r="H31" s="168" t="s">
        <v>45</v>
      </c>
      <c r="I31" s="169">
        <f>I29+I30</f>
        <v>0</v>
      </c>
      <c r="J31" s="175" t="e">
        <f>(I31*100)/I7</f>
        <v>#DIV/0!</v>
      </c>
      <c r="K31" s="165"/>
      <c r="L31" s="165"/>
      <c r="M31" s="887"/>
      <c r="N31" s="168" t="s">
        <v>45</v>
      </c>
      <c r="O31" s="169">
        <f>O29+O30</f>
        <v>0</v>
      </c>
      <c r="P31" s="175" t="e">
        <f>(O31*100)/O7</f>
        <v>#DIV/0!</v>
      </c>
      <c r="Q31" s="165"/>
      <c r="R31" s="171">
        <f>'Nota Përfundimtare'!A32</f>
        <v>27</v>
      </c>
      <c r="S31" s="902">
        <f>'Nota Përfundimtare'!B32</f>
        <v>0</v>
      </c>
      <c r="T31" s="903"/>
      <c r="U31" s="586" t="e">
        <f>'Nota Përfundimtare'!AB32</f>
        <v>#DIV/0!</v>
      </c>
      <c r="V31" s="172" t="e">
        <f t="shared" si="0"/>
        <v>#DIV/0!</v>
      </c>
    </row>
    <row r="32" spans="2:22" ht="15.75" customHeight="1" thickBot="1" x14ac:dyDescent="0.3">
      <c r="B32" s="885" t="s">
        <v>157</v>
      </c>
      <c r="C32" s="168" t="s">
        <v>0</v>
      </c>
      <c r="D32" s="176">
        <f>COUNTIFS('Perioda 1'!D7:D46,"M",'Perioda 1'!AA7:AA46,"&gt;2")</f>
        <v>0</v>
      </c>
      <c r="E32" s="174" t="e">
        <f>(D32*100)/D7</f>
        <v>#DIV/0!</v>
      </c>
      <c r="F32" s="165"/>
      <c r="G32" s="885" t="s">
        <v>158</v>
      </c>
      <c r="H32" s="168" t="s">
        <v>0</v>
      </c>
      <c r="I32" s="176">
        <f>COUNTIFS('Perioda 2'!D7:D46,"M",'Perioda 2'!AA7:AA46,"&gt;2")</f>
        <v>0</v>
      </c>
      <c r="J32" s="175" t="e">
        <f>(I32*100)/I7</f>
        <v>#DIV/0!</v>
      </c>
      <c r="K32" s="165"/>
      <c r="L32" s="165"/>
      <c r="M32" s="885" t="s">
        <v>158</v>
      </c>
      <c r="N32" s="168" t="s">
        <v>0</v>
      </c>
      <c r="O32" s="176">
        <f>COUNTIFS('Nota Përfundimtare'!D6:D45,"M",'Nota Përfundimtare'!AC6:AC45,"&gt;2")</f>
        <v>0</v>
      </c>
      <c r="P32" s="175" t="e">
        <f>(O32*100)/O7</f>
        <v>#DIV/0!</v>
      </c>
      <c r="Q32" s="165"/>
      <c r="R32" s="171">
        <f>'Nota Përfundimtare'!A33</f>
        <v>28</v>
      </c>
      <c r="S32" s="902">
        <f>'Nota Përfundimtare'!B33</f>
        <v>0</v>
      </c>
      <c r="T32" s="903"/>
      <c r="U32" s="586" t="e">
        <f>'Nota Përfundimtare'!AB33</f>
        <v>#DIV/0!</v>
      </c>
      <c r="V32" s="172" t="e">
        <f t="shared" si="0"/>
        <v>#DIV/0!</v>
      </c>
    </row>
    <row r="33" spans="2:22" ht="13.5" customHeight="1" thickBot="1" x14ac:dyDescent="0.3">
      <c r="B33" s="886"/>
      <c r="C33" s="168" t="s">
        <v>1</v>
      </c>
      <c r="D33" s="176">
        <f>COUNTIFS('Perioda 1'!D7:D46,"F",'Perioda 1'!AA7:AA46,"&gt;2")</f>
        <v>0</v>
      </c>
      <c r="E33" s="174" t="e">
        <f>(D33*100)/D7</f>
        <v>#DIV/0!</v>
      </c>
      <c r="F33" s="165"/>
      <c r="G33" s="904"/>
      <c r="H33" s="168" t="s">
        <v>1</v>
      </c>
      <c r="I33" s="176">
        <f>COUNTIFS('Perioda 2'!D7:D46,"F",'Perioda 2'!AA7:AA46,"&gt;2")</f>
        <v>0</v>
      </c>
      <c r="J33" s="175" t="e">
        <f>(I33*100)/I7</f>
        <v>#DIV/0!</v>
      </c>
      <c r="K33" s="165"/>
      <c r="L33" s="165"/>
      <c r="M33" s="904"/>
      <c r="N33" s="168" t="s">
        <v>1</v>
      </c>
      <c r="O33" s="176">
        <f>COUNTIFS('Nota Përfundimtare'!D6:D45,"F",'Nota Përfundimtare'!AC6:AC45,"&gt;2")</f>
        <v>0</v>
      </c>
      <c r="P33" s="175" t="e">
        <f>(O33*100)/O7</f>
        <v>#DIV/0!</v>
      </c>
      <c r="Q33" s="165"/>
      <c r="R33" s="171">
        <f>'Nota Përfundimtare'!A34</f>
        <v>29</v>
      </c>
      <c r="S33" s="902">
        <f>'Nota Përfundimtare'!B34</f>
        <v>0</v>
      </c>
      <c r="T33" s="903"/>
      <c r="U33" s="586" t="e">
        <f>'Nota Përfundimtare'!AB34</f>
        <v>#DIV/0!</v>
      </c>
      <c r="V33" s="172" t="e">
        <f t="shared" si="0"/>
        <v>#DIV/0!</v>
      </c>
    </row>
    <row r="34" spans="2:22" ht="13.5" customHeight="1" thickBot="1" x14ac:dyDescent="0.3">
      <c r="B34" s="887"/>
      <c r="C34" s="168" t="s">
        <v>45</v>
      </c>
      <c r="D34" s="176">
        <f>D32+D33</f>
        <v>0</v>
      </c>
      <c r="E34" s="174" t="e">
        <f>(D34*100)/D7</f>
        <v>#DIV/0!</v>
      </c>
      <c r="F34" s="165"/>
      <c r="G34" s="887"/>
      <c r="H34" s="168" t="s">
        <v>45</v>
      </c>
      <c r="I34" s="176">
        <f>I32+I33</f>
        <v>0</v>
      </c>
      <c r="J34" s="175" t="e">
        <f>(I34*100)/I7</f>
        <v>#DIV/0!</v>
      </c>
      <c r="K34" s="165"/>
      <c r="L34" s="165"/>
      <c r="M34" s="887"/>
      <c r="N34" s="168" t="s">
        <v>48</v>
      </c>
      <c r="O34" s="169">
        <f>O32+O33</f>
        <v>0</v>
      </c>
      <c r="P34" s="175" t="e">
        <f>(O34*100)/O7</f>
        <v>#DIV/0!</v>
      </c>
      <c r="Q34" s="165"/>
      <c r="R34" s="171">
        <f>'Nota Përfundimtare'!A35</f>
        <v>30</v>
      </c>
      <c r="S34" s="902">
        <f>'Nota Përfundimtare'!B35</f>
        <v>0</v>
      </c>
      <c r="T34" s="903"/>
      <c r="U34" s="586" t="e">
        <f>'Nota Përfundimtare'!AB35</f>
        <v>#DIV/0!</v>
      </c>
      <c r="V34" s="172" t="e">
        <f t="shared" si="0"/>
        <v>#DIV/0!</v>
      </c>
    </row>
    <row r="35" spans="2:22" ht="13.5" customHeight="1" thickBot="1" x14ac:dyDescent="0.3">
      <c r="B35" s="885" t="s">
        <v>49</v>
      </c>
      <c r="C35" s="168" t="s">
        <v>0</v>
      </c>
      <c r="D35" s="169">
        <f>D26+D29+D32</f>
        <v>0</v>
      </c>
      <c r="E35" s="174" t="e">
        <f>(D35*100)/D7</f>
        <v>#DIV/0!</v>
      </c>
      <c r="F35" s="165"/>
      <c r="G35" s="885" t="s">
        <v>49</v>
      </c>
      <c r="H35" s="168" t="s">
        <v>0</v>
      </c>
      <c r="I35" s="169">
        <f>I26+I29+I32</f>
        <v>0</v>
      </c>
      <c r="J35" s="175" t="e">
        <f>(I35*100)/I7</f>
        <v>#DIV/0!</v>
      </c>
      <c r="K35" s="165"/>
      <c r="L35" s="165"/>
      <c r="M35" s="885" t="s">
        <v>49</v>
      </c>
      <c r="N35" s="168" t="s">
        <v>0</v>
      </c>
      <c r="O35" s="169">
        <f>O26+O29+O32</f>
        <v>0</v>
      </c>
      <c r="P35" s="175" t="e">
        <f>(O35*100)/O7</f>
        <v>#DIV/0!</v>
      </c>
      <c r="Q35" s="165"/>
      <c r="R35" s="171">
        <f>'Nota Përfundimtare'!A36</f>
        <v>31</v>
      </c>
      <c r="S35" s="902">
        <f>'Nota Përfundimtare'!B36</f>
        <v>0</v>
      </c>
      <c r="T35" s="903"/>
      <c r="U35" s="586" t="e">
        <f>'Nota Përfundimtare'!AB36</f>
        <v>#DIV/0!</v>
      </c>
      <c r="V35" s="172" t="e">
        <f t="shared" si="0"/>
        <v>#DIV/0!</v>
      </c>
    </row>
    <row r="36" spans="2:22" ht="13.5" customHeight="1" thickBot="1" x14ac:dyDescent="0.3">
      <c r="B36" s="886"/>
      <c r="C36" s="168" t="s">
        <v>1</v>
      </c>
      <c r="D36" s="169">
        <f>D27+D30+D33</f>
        <v>0</v>
      </c>
      <c r="E36" s="174" t="e">
        <f>(D36*100)/D7</f>
        <v>#DIV/0!</v>
      </c>
      <c r="F36" s="165"/>
      <c r="G36" s="886"/>
      <c r="H36" s="168" t="s">
        <v>1</v>
      </c>
      <c r="I36" s="169">
        <f>I27+I30+I33</f>
        <v>0</v>
      </c>
      <c r="J36" s="175" t="e">
        <f>(I36*100)/I7</f>
        <v>#DIV/0!</v>
      </c>
      <c r="K36" s="165"/>
      <c r="L36" s="165"/>
      <c r="M36" s="886"/>
      <c r="N36" s="168" t="s">
        <v>1</v>
      </c>
      <c r="O36" s="169">
        <f>O27+O30+O33</f>
        <v>0</v>
      </c>
      <c r="P36" s="175" t="e">
        <f>(O36*100)/O7</f>
        <v>#DIV/0!</v>
      </c>
      <c r="Q36" s="165"/>
      <c r="R36" s="171">
        <f>'Nota Përfundimtare'!A37</f>
        <v>32</v>
      </c>
      <c r="S36" s="902">
        <f>'Nota Përfundimtare'!B37</f>
        <v>0</v>
      </c>
      <c r="T36" s="903"/>
      <c r="U36" s="586" t="e">
        <f>'Nota Përfundimtare'!AB37</f>
        <v>#DIV/0!</v>
      </c>
      <c r="V36" s="172" t="e">
        <f t="shared" si="0"/>
        <v>#DIV/0!</v>
      </c>
    </row>
    <row r="37" spans="2:22" ht="13.5" customHeight="1" thickBot="1" x14ac:dyDescent="0.3">
      <c r="B37" s="887"/>
      <c r="C37" s="168" t="s">
        <v>45</v>
      </c>
      <c r="D37" s="169">
        <f>D35+D36</f>
        <v>0</v>
      </c>
      <c r="E37" s="174" t="e">
        <f>(D37*100)/D7</f>
        <v>#DIV/0!</v>
      </c>
      <c r="F37" s="165"/>
      <c r="G37" s="887"/>
      <c r="H37" s="168" t="s">
        <v>45</v>
      </c>
      <c r="I37" s="169">
        <f>I35+I36</f>
        <v>0</v>
      </c>
      <c r="J37" s="175" t="e">
        <f>(I37*100)/I7</f>
        <v>#DIV/0!</v>
      </c>
      <c r="K37" s="165"/>
      <c r="L37" s="165"/>
      <c r="M37" s="887"/>
      <c r="N37" s="168" t="s">
        <v>45</v>
      </c>
      <c r="O37" s="169">
        <f>O35+O36</f>
        <v>0</v>
      </c>
      <c r="P37" s="175" t="e">
        <f>(O37*100)/O7</f>
        <v>#DIV/0!</v>
      </c>
      <c r="Q37" s="165"/>
      <c r="R37" s="171">
        <f>'Nota Përfundimtare'!A38</f>
        <v>33</v>
      </c>
      <c r="S37" s="902">
        <f>'Nota Përfundimtare'!B38</f>
        <v>0</v>
      </c>
      <c r="T37" s="903"/>
      <c r="U37" s="586" t="e">
        <f>'Nota Përfundimtare'!AB38</f>
        <v>#DIV/0!</v>
      </c>
      <c r="V37" s="172" t="e">
        <f t="shared" si="0"/>
        <v>#DIV/0!</v>
      </c>
    </row>
    <row r="38" spans="2:22" ht="14.25" customHeight="1" thickBot="1" x14ac:dyDescent="0.3">
      <c r="B38" s="885" t="s">
        <v>50</v>
      </c>
      <c r="C38" s="168" t="s">
        <v>0</v>
      </c>
      <c r="D38" s="169">
        <f>COUNTIFS('Perioda 1'!D7:D46,"M",'Perioda 1'!Z7:Z46,"0.0")</f>
        <v>0</v>
      </c>
      <c r="E38" s="174" t="e">
        <f>(D38*100)/D7</f>
        <v>#DIV/0!</v>
      </c>
      <c r="F38" s="165"/>
      <c r="G38" s="885" t="s">
        <v>50</v>
      </c>
      <c r="H38" s="168" t="s">
        <v>0</v>
      </c>
      <c r="I38" s="169">
        <f>COUNTIFS('Perioda 2'!D7:D46,"M",'Perioda 2'!Z7:Z46,"0.0")</f>
        <v>0</v>
      </c>
      <c r="J38" s="175" t="e">
        <f>(I38*100)/I7</f>
        <v>#DIV/0!</v>
      </c>
      <c r="K38" s="165"/>
      <c r="L38" s="165"/>
      <c r="M38" s="885" t="s">
        <v>50</v>
      </c>
      <c r="N38" s="168" t="s">
        <v>0</v>
      </c>
      <c r="O38" s="169">
        <f>COUNTIFS('Nota Përfundimtare'!D6:D45,"M",'Nota Përfundimtare'!AB6:AB45,"0.0")</f>
        <v>0</v>
      </c>
      <c r="P38" s="175" t="e">
        <f>(O38*100)/O7</f>
        <v>#DIV/0!</v>
      </c>
      <c r="Q38" s="165"/>
      <c r="R38" s="171">
        <f>'Nota Përfundimtare'!A39</f>
        <v>34</v>
      </c>
      <c r="S38" s="902">
        <f>'Nota Përfundimtare'!B39</f>
        <v>0</v>
      </c>
      <c r="T38" s="903"/>
      <c r="U38" s="586" t="e">
        <f>'Nota Përfundimtare'!AB39</f>
        <v>#DIV/0!</v>
      </c>
      <c r="V38" s="172" t="e">
        <f t="shared" si="0"/>
        <v>#DIV/0!</v>
      </c>
    </row>
    <row r="39" spans="2:22" ht="13.5" customHeight="1" thickBot="1" x14ac:dyDescent="0.3">
      <c r="B39" s="886"/>
      <c r="C39" s="168" t="s">
        <v>1</v>
      </c>
      <c r="D39" s="169">
        <f>COUNTIFS('Perioda 1'!D7:D46,"F",'Perioda 1'!Z7:Z46,"0.0")</f>
        <v>0</v>
      </c>
      <c r="E39" s="174" t="e">
        <f>(D39*100)/D7</f>
        <v>#DIV/0!</v>
      </c>
      <c r="F39" s="165"/>
      <c r="G39" s="886"/>
      <c r="H39" s="168" t="s">
        <v>1</v>
      </c>
      <c r="I39" s="169">
        <f>COUNTIFS('Perioda 2'!D7:D46,"F",'Perioda 2'!Z7:Z46,"0.0")</f>
        <v>0</v>
      </c>
      <c r="J39" s="175" t="e">
        <f>(I39*100)/I7</f>
        <v>#DIV/0!</v>
      </c>
      <c r="K39" s="165"/>
      <c r="L39" s="165"/>
      <c r="M39" s="886"/>
      <c r="N39" s="168" t="s">
        <v>1</v>
      </c>
      <c r="O39" s="169">
        <f>COUNTIFS('Nota Përfundimtare'!D6:D45,"F",'Nota Përfundimtare'!AB6:AB45,"0.0")</f>
        <v>0</v>
      </c>
      <c r="P39" s="175" t="e">
        <f>(O39*100)/O7</f>
        <v>#DIV/0!</v>
      </c>
      <c r="Q39" s="165"/>
      <c r="R39" s="171">
        <f>'Nota Përfundimtare'!A40</f>
        <v>35</v>
      </c>
      <c r="S39" s="902">
        <f>'Nota Përfundimtare'!B40</f>
        <v>0</v>
      </c>
      <c r="T39" s="903"/>
      <c r="U39" s="586" t="e">
        <f>'Nota Përfundimtare'!AB40</f>
        <v>#DIV/0!</v>
      </c>
      <c r="V39" s="172" t="e">
        <f t="shared" si="0"/>
        <v>#DIV/0!</v>
      </c>
    </row>
    <row r="40" spans="2:22" ht="14.25" customHeight="1" thickBot="1" x14ac:dyDescent="0.3">
      <c r="B40" s="887"/>
      <c r="C40" s="168" t="s">
        <v>45</v>
      </c>
      <c r="D40" s="169">
        <f>D38+D39</f>
        <v>0</v>
      </c>
      <c r="E40" s="174" t="e">
        <f>(D40*100)/D7</f>
        <v>#DIV/0!</v>
      </c>
      <c r="F40" s="165"/>
      <c r="G40" s="887"/>
      <c r="H40" s="168" t="s">
        <v>45</v>
      </c>
      <c r="I40" s="169">
        <f>I38+I39</f>
        <v>0</v>
      </c>
      <c r="J40" s="175" t="e">
        <f>(I40*100)/I7</f>
        <v>#DIV/0!</v>
      </c>
      <c r="K40" s="165"/>
      <c r="L40" s="165"/>
      <c r="M40" s="887"/>
      <c r="N40" s="168" t="s">
        <v>45</v>
      </c>
      <c r="O40" s="169">
        <f>O38+O39</f>
        <v>0</v>
      </c>
      <c r="P40" s="175" t="e">
        <f>(O40*100)/O7</f>
        <v>#DIV/0!</v>
      </c>
      <c r="Q40" s="165"/>
      <c r="R40" s="171">
        <f>'Nota Përfundimtare'!A41</f>
        <v>36</v>
      </c>
      <c r="S40" s="902">
        <f>'Nota Përfundimtare'!B41</f>
        <v>0</v>
      </c>
      <c r="T40" s="903"/>
      <c r="U40" s="586" t="e">
        <f>'Nota Përfundimtare'!AB41</f>
        <v>#DIV/0!</v>
      </c>
      <c r="V40" s="172" t="e">
        <f t="shared" si="0"/>
        <v>#DIV/0!</v>
      </c>
    </row>
    <row r="41" spans="2:22" ht="14.25" customHeight="1" thickBot="1" x14ac:dyDescent="0.3">
      <c r="R41" s="171">
        <f>'Nota Përfundimtare'!A42</f>
        <v>37</v>
      </c>
      <c r="S41" s="902">
        <f>'Nota Përfundimtare'!B42</f>
        <v>0</v>
      </c>
      <c r="T41" s="903"/>
      <c r="U41" s="586" t="e">
        <f>'Nota Përfundimtare'!AB42</f>
        <v>#DIV/0!</v>
      </c>
      <c r="V41" s="172" t="e">
        <f t="shared" si="0"/>
        <v>#DIV/0!</v>
      </c>
    </row>
    <row r="42" spans="2:22" ht="14.25" customHeight="1" thickBot="1" x14ac:dyDescent="0.3">
      <c r="R42" s="171">
        <f>'Nota Përfundimtare'!A43</f>
        <v>38</v>
      </c>
      <c r="S42" s="902">
        <f>'Nota Përfundimtare'!B43</f>
        <v>0</v>
      </c>
      <c r="T42" s="903"/>
      <c r="U42" s="586" t="e">
        <f>'Nota Përfundimtare'!AB43</f>
        <v>#DIV/0!</v>
      </c>
      <c r="V42" s="172" t="e">
        <f t="shared" si="0"/>
        <v>#DIV/0!</v>
      </c>
    </row>
    <row r="43" spans="2:22" ht="14.25" customHeight="1" thickBot="1" x14ac:dyDescent="0.3">
      <c r="R43" s="171">
        <f>'Nota Përfundimtare'!A44</f>
        <v>39</v>
      </c>
      <c r="S43" s="902">
        <f>'Nota Përfundimtare'!B44</f>
        <v>0</v>
      </c>
      <c r="T43" s="903"/>
      <c r="U43" s="586" t="e">
        <f>'Nota Përfundimtare'!AB44</f>
        <v>#DIV/0!</v>
      </c>
      <c r="V43" s="172" t="e">
        <f t="shared" si="0"/>
        <v>#DIV/0!</v>
      </c>
    </row>
    <row r="44" spans="2:22" ht="14.25" customHeight="1" thickBot="1" x14ac:dyDescent="0.3">
      <c r="R44" s="171">
        <f>'Nota Përfundimtare'!A45</f>
        <v>40</v>
      </c>
      <c r="S44" s="902">
        <f>'Nota Përfundimtare'!B45</f>
        <v>0</v>
      </c>
      <c r="T44" s="903"/>
      <c r="U44" s="586" t="e">
        <f>'Nota Përfundimtare'!AB45</f>
        <v>#DIV/0!</v>
      </c>
      <c r="V44" s="172" t="e">
        <f t="shared" si="0"/>
        <v>#DIV/0!</v>
      </c>
    </row>
    <row r="45" spans="2:22" ht="12" customHeight="1" x14ac:dyDescent="0.25"/>
    <row r="47" spans="2:22" ht="15" customHeight="1" x14ac:dyDescent="0.25"/>
    <row r="49" hidden="1" x14ac:dyDescent="0.25"/>
  </sheetData>
  <sheetProtection algorithmName="SHA-512" hashValue="lzfV5RzPVQl1rsGSw3eiNNy/2Zfr605FGlZSf/NY9tRMPgQCqmHM/H4cwZhSyK4e1YUz/rcLMaFyaq5X307v9w==" saltValue="SvQJcGDm4SlEI7EnoUgbTg==" spinCount="100000" sheet="1" objects="1" scenarios="1"/>
  <mergeCells count="94">
    <mergeCell ref="B3:E3"/>
    <mergeCell ref="G3:J3"/>
    <mergeCell ref="M3:P3"/>
    <mergeCell ref="K3:L3"/>
    <mergeCell ref="B1:V1"/>
    <mergeCell ref="K2:L2"/>
    <mergeCell ref="R3:V3"/>
    <mergeCell ref="S42:T42"/>
    <mergeCell ref="S43:T43"/>
    <mergeCell ref="S44:T44"/>
    <mergeCell ref="G32:G34"/>
    <mergeCell ref="M32:M34"/>
    <mergeCell ref="S41:T41"/>
    <mergeCell ref="S36:T36"/>
    <mergeCell ref="S37:T37"/>
    <mergeCell ref="S38:T38"/>
    <mergeCell ref="S39:T39"/>
    <mergeCell ref="S40:T40"/>
    <mergeCell ref="S34:T34"/>
    <mergeCell ref="S35:T35"/>
    <mergeCell ref="S29:T29"/>
    <mergeCell ref="S30:T30"/>
    <mergeCell ref="S31:T31"/>
    <mergeCell ref="S32:T32"/>
    <mergeCell ref="S33:T33"/>
    <mergeCell ref="S24:T24"/>
    <mergeCell ref="S25:T25"/>
    <mergeCell ref="S26:T26"/>
    <mergeCell ref="S27:T27"/>
    <mergeCell ref="S28:T28"/>
    <mergeCell ref="S19:T19"/>
    <mergeCell ref="S20:T20"/>
    <mergeCell ref="S21:T21"/>
    <mergeCell ref="S22:T22"/>
    <mergeCell ref="S23:T23"/>
    <mergeCell ref="S14:T14"/>
    <mergeCell ref="S15:T15"/>
    <mergeCell ref="S16:T16"/>
    <mergeCell ref="S17:T17"/>
    <mergeCell ref="S18:T18"/>
    <mergeCell ref="S9:T9"/>
    <mergeCell ref="S10:T10"/>
    <mergeCell ref="S11:T11"/>
    <mergeCell ref="S12:T12"/>
    <mergeCell ref="S13:T13"/>
    <mergeCell ref="S4:T4"/>
    <mergeCell ref="S5:T5"/>
    <mergeCell ref="S6:T6"/>
    <mergeCell ref="S7:T7"/>
    <mergeCell ref="S8:T8"/>
    <mergeCell ref="B20:B22"/>
    <mergeCell ref="B23:B25"/>
    <mergeCell ref="B26:B28"/>
    <mergeCell ref="R2:V2"/>
    <mergeCell ref="B11:B13"/>
    <mergeCell ref="M5:M7"/>
    <mergeCell ref="E5:E10"/>
    <mergeCell ref="J5:J10"/>
    <mergeCell ref="P5:P10"/>
    <mergeCell ref="G11:G13"/>
    <mergeCell ref="M11:M13"/>
    <mergeCell ref="M8:M10"/>
    <mergeCell ref="G5:G7"/>
    <mergeCell ref="B2:E2"/>
    <mergeCell ref="G2:J2"/>
    <mergeCell ref="M2:P2"/>
    <mergeCell ref="G8:G10"/>
    <mergeCell ref="G4:J4"/>
    <mergeCell ref="M4:P4"/>
    <mergeCell ref="B14:B16"/>
    <mergeCell ref="B17:B19"/>
    <mergeCell ref="G17:G19"/>
    <mergeCell ref="M17:M19"/>
    <mergeCell ref="G14:G16"/>
    <mergeCell ref="M14:M16"/>
    <mergeCell ref="B5:B7"/>
    <mergeCell ref="B8:B10"/>
    <mergeCell ref="B4:E4"/>
    <mergeCell ref="B29:B31"/>
    <mergeCell ref="B35:B37"/>
    <mergeCell ref="B38:B40"/>
    <mergeCell ref="G38:G40"/>
    <mergeCell ref="M38:M40"/>
    <mergeCell ref="G35:G37"/>
    <mergeCell ref="M35:M37"/>
    <mergeCell ref="B32:B34"/>
    <mergeCell ref="G29:G31"/>
    <mergeCell ref="M29:M31"/>
    <mergeCell ref="G23:G25"/>
    <mergeCell ref="M23:M25"/>
    <mergeCell ref="G20:G22"/>
    <mergeCell ref="M20:M22"/>
    <mergeCell ref="G26:G28"/>
    <mergeCell ref="M26:M28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Emrat</vt:lpstr>
      <vt:lpstr>Ditari</vt:lpstr>
      <vt:lpstr>Perioda 1</vt:lpstr>
      <vt:lpstr>Statistika 1</vt:lpstr>
      <vt:lpstr>Perioda 2</vt:lpstr>
      <vt:lpstr>Statistika 2</vt:lpstr>
      <vt:lpstr>Nota Përfundimtare</vt:lpstr>
      <vt:lpstr>Statistika Përfundimtare</vt:lpstr>
      <vt:lpstr>Raporti</vt:lpstr>
      <vt:lpstr>Raporti administrativ</vt:lpstr>
      <vt:lpstr>Pasqyra I</vt:lpstr>
      <vt:lpstr>Pasqyra II</vt:lpstr>
      <vt:lpstr>Pasqyra III</vt:lpstr>
      <vt:lpstr>Planifikimi i orëve</vt:lpstr>
      <vt:lpstr>Mungesat</vt:lpstr>
      <vt:lpstr>Shpjegime</vt:lpstr>
      <vt:lpstr>Shpjegime!OLE_LINK1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Skenda</cp:lastModifiedBy>
  <cp:lastPrinted>2022-11-12T19:24:03Z</cp:lastPrinted>
  <dcterms:created xsi:type="dcterms:W3CDTF">2019-07-04T17:17:51Z</dcterms:created>
  <dcterms:modified xsi:type="dcterms:W3CDTF">2023-07-01T10:58:49Z</dcterms:modified>
</cp:coreProperties>
</file>